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 filterPrivacy="1"/>
  <mc:AlternateContent xmlns:mc="http://schemas.openxmlformats.org/markup-compatibility/2006">
    <mc:Choice Requires="x15">
      <x15ac:absPath xmlns:x15ac="http://schemas.microsoft.com/office/spreadsheetml/2010/11/ac" url="/Users/frankparis/Documents/DOQS/DOQS downloads/"/>
    </mc:Choice>
  </mc:AlternateContent>
  <bookViews>
    <workbookView xWindow="0" yWindow="0" windowWidth="51200" windowHeight="28800"/>
  </bookViews>
  <sheets>
    <sheet name="Cote N°1" sheetId="1" r:id="rId1"/>
    <sheet name="Cote N°2" sheetId="15" r:id="rId2"/>
    <sheet name="Cote N°3" sheetId="14" r:id="rId3"/>
    <sheet name="Cote N°4" sheetId="13" r:id="rId4"/>
    <sheet name="Cote N°5" sheetId="12" r:id="rId5"/>
    <sheet name="Cote N°6" sheetId="11" r:id="rId6"/>
    <sheet name="Cote N°7" sheetId="16" r:id="rId7"/>
    <sheet name="Synthèse" sheetId="8" r:id="rId8"/>
  </sheets>
  <definedNames>
    <definedName name="_xlnm.Print_Area" localSheetId="0">'Cote N°1'!$A$1:$AB$63</definedName>
    <definedName name="_xlnm.Print_Area" localSheetId="1">'Cote N°2'!$A$1:$AB$63</definedName>
    <definedName name="_xlnm.Print_Area" localSheetId="2">'Cote N°3'!$A$1:$AB$63</definedName>
    <definedName name="_xlnm.Print_Area" localSheetId="3">'Cote N°4'!$A$1:$AB$63</definedName>
    <definedName name="_xlnm.Print_Area" localSheetId="4">'Cote N°5'!$A$1:$AB$63</definedName>
    <definedName name="_xlnm.Print_Area" localSheetId="5">'Cote N°6'!$A$1:$AB$63</definedName>
    <definedName name="_xlnm.Print_Area" localSheetId="6">'Cote N°7'!$A$1:$AB$62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14" l="1"/>
  <c r="AC62" i="16"/>
  <c r="AC61" i="16"/>
  <c r="AC60" i="16"/>
  <c r="AC59" i="16"/>
  <c r="AC58" i="16"/>
  <c r="AC57" i="16"/>
  <c r="AC56" i="16"/>
  <c r="AC55" i="16"/>
  <c r="AC54" i="16"/>
  <c r="AC53" i="16"/>
  <c r="AC52" i="16"/>
  <c r="AC51" i="16"/>
  <c r="AC50" i="16"/>
  <c r="AC49" i="16"/>
  <c r="AC48" i="16"/>
  <c r="AC47" i="16"/>
  <c r="AC46" i="16"/>
  <c r="AC45" i="16"/>
  <c r="AC44" i="16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AC31" i="16"/>
  <c r="AC30" i="16"/>
  <c r="AC29" i="16"/>
  <c r="AC28" i="16"/>
  <c r="AC27" i="16"/>
  <c r="AC26" i="16"/>
  <c r="AC25" i="16"/>
  <c r="AC24" i="16"/>
  <c r="AC23" i="16"/>
  <c r="AC22" i="16"/>
  <c r="AC21" i="16"/>
  <c r="AC20" i="16"/>
  <c r="AC19" i="16"/>
  <c r="AC18" i="16"/>
  <c r="AC17" i="16"/>
  <c r="AC16" i="16"/>
  <c r="AC15" i="16"/>
  <c r="AC14" i="16"/>
  <c r="AC13" i="16"/>
  <c r="AC12" i="16"/>
  <c r="AC11" i="16"/>
  <c r="AC10" i="16"/>
  <c r="AC9" i="16"/>
  <c r="AC8" i="16"/>
  <c r="AC7" i="16"/>
  <c r="AC6" i="16"/>
  <c r="AC5" i="16"/>
  <c r="AC4" i="16"/>
  <c r="AC3" i="16"/>
  <c r="AC62" i="11"/>
  <c r="AD62" i="11"/>
  <c r="AC61" i="11"/>
  <c r="AC60" i="11"/>
  <c r="AC59" i="11"/>
  <c r="AC58" i="11"/>
  <c r="AC57" i="11"/>
  <c r="AC56" i="11"/>
  <c r="AC55" i="11"/>
  <c r="AC54" i="11"/>
  <c r="AC53" i="11"/>
  <c r="AC52" i="11"/>
  <c r="AC51" i="11"/>
  <c r="AC50" i="11"/>
  <c r="AC49" i="11"/>
  <c r="AC48" i="11"/>
  <c r="AC47" i="11"/>
  <c r="AC46" i="11"/>
  <c r="AC45" i="11"/>
  <c r="AC44" i="11"/>
  <c r="AC43" i="11"/>
  <c r="AC42" i="11"/>
  <c r="AC41" i="11"/>
  <c r="AC40" i="11"/>
  <c r="AC39" i="11"/>
  <c r="AC38" i="11"/>
  <c r="AC37" i="11"/>
  <c r="AC36" i="11"/>
  <c r="AC35" i="11"/>
  <c r="AC34" i="11"/>
  <c r="AC33" i="11"/>
  <c r="AC32" i="11"/>
  <c r="AC31" i="11"/>
  <c r="AC30" i="11"/>
  <c r="AC29" i="11"/>
  <c r="AC28" i="11"/>
  <c r="AC27" i="11"/>
  <c r="AC26" i="11"/>
  <c r="AC25" i="11"/>
  <c r="AC24" i="11"/>
  <c r="AC23" i="11"/>
  <c r="AC22" i="11"/>
  <c r="AC21" i="11"/>
  <c r="AC20" i="11"/>
  <c r="AC19" i="11"/>
  <c r="AC18" i="11"/>
  <c r="AC17" i="11"/>
  <c r="AC16" i="11"/>
  <c r="AC15" i="11"/>
  <c r="AC14" i="11"/>
  <c r="AC13" i="11"/>
  <c r="AC12" i="11"/>
  <c r="AC11" i="11"/>
  <c r="AC10" i="11"/>
  <c r="AC9" i="11"/>
  <c r="AC8" i="11"/>
  <c r="AC7" i="11"/>
  <c r="AC6" i="11"/>
  <c r="AC5" i="11"/>
  <c r="AC4" i="11"/>
  <c r="AC3" i="11"/>
  <c r="AC62" i="12"/>
  <c r="AD62" i="12"/>
  <c r="AC61" i="12"/>
  <c r="AC60" i="12"/>
  <c r="AC59" i="12"/>
  <c r="AD59" i="12"/>
  <c r="AC58" i="12"/>
  <c r="AD58" i="12"/>
  <c r="AC57" i="12"/>
  <c r="AC56" i="12"/>
  <c r="AC55" i="12"/>
  <c r="AC54" i="12"/>
  <c r="AC53" i="12"/>
  <c r="AC52" i="12"/>
  <c r="AC51" i="12"/>
  <c r="AC50" i="12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7" i="12"/>
  <c r="AC6" i="12"/>
  <c r="AC5" i="12"/>
  <c r="AC4" i="12"/>
  <c r="AC3" i="12"/>
  <c r="AC62" i="13"/>
  <c r="AD62" i="13"/>
  <c r="AC61" i="13"/>
  <c r="AC60" i="13"/>
  <c r="AC59" i="13"/>
  <c r="AD59" i="13"/>
  <c r="AC58" i="13"/>
  <c r="AD58" i="13"/>
  <c r="AC57" i="13"/>
  <c r="AC56" i="13"/>
  <c r="AD56" i="13"/>
  <c r="AC55" i="13"/>
  <c r="AC54" i="13"/>
  <c r="AC53" i="13"/>
  <c r="AC52" i="13"/>
  <c r="AC51" i="13"/>
  <c r="AC50" i="13"/>
  <c r="AC49" i="13"/>
  <c r="AC48" i="13"/>
  <c r="AC47" i="13"/>
  <c r="AC46" i="13"/>
  <c r="AC45" i="13"/>
  <c r="AC44" i="13"/>
  <c r="AC43" i="13"/>
  <c r="AC42" i="13"/>
  <c r="AC41" i="13"/>
  <c r="AC40" i="13"/>
  <c r="AC39" i="13"/>
  <c r="AC38" i="13"/>
  <c r="AD38" i="13"/>
  <c r="AC37" i="13"/>
  <c r="AC36" i="13"/>
  <c r="AC35" i="13"/>
  <c r="AC34" i="13"/>
  <c r="AC33" i="13"/>
  <c r="AC32" i="13"/>
  <c r="AD32" i="13"/>
  <c r="AC31" i="13"/>
  <c r="AC30" i="13"/>
  <c r="AC29" i="13"/>
  <c r="AC28" i="13"/>
  <c r="AC27" i="13"/>
  <c r="AC26" i="13"/>
  <c r="AC25" i="13"/>
  <c r="AC24" i="13"/>
  <c r="AC23" i="13"/>
  <c r="AC22" i="13"/>
  <c r="AC21" i="13"/>
  <c r="AC20" i="13"/>
  <c r="AC19" i="13"/>
  <c r="AC18" i="13"/>
  <c r="AC17" i="13"/>
  <c r="AC16" i="13"/>
  <c r="AC15" i="13"/>
  <c r="AC14" i="13"/>
  <c r="AC13" i="13"/>
  <c r="AC12" i="13"/>
  <c r="AC11" i="13"/>
  <c r="AC10" i="13"/>
  <c r="AC9" i="13"/>
  <c r="AC8" i="13"/>
  <c r="AC7" i="13"/>
  <c r="AC6" i="13"/>
  <c r="AD6" i="13"/>
  <c r="AC5" i="13"/>
  <c r="AC4" i="13"/>
  <c r="AC3" i="13"/>
  <c r="AC62" i="14"/>
  <c r="AC61" i="14"/>
  <c r="AC60" i="14"/>
  <c r="AC59" i="14"/>
  <c r="AC58" i="14"/>
  <c r="AC57" i="14"/>
  <c r="AC56" i="14"/>
  <c r="AC55" i="14"/>
  <c r="AC54" i="14"/>
  <c r="AC53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3" i="14"/>
  <c r="AC22" i="14"/>
  <c r="AC21" i="14"/>
  <c r="AC20" i="14"/>
  <c r="AC19" i="14"/>
  <c r="AC18" i="14"/>
  <c r="AC17" i="14"/>
  <c r="AC16" i="14"/>
  <c r="AC15" i="14"/>
  <c r="AC14" i="14"/>
  <c r="AC13" i="14"/>
  <c r="AC12" i="14"/>
  <c r="AC11" i="14"/>
  <c r="AC10" i="14"/>
  <c r="AC9" i="14"/>
  <c r="AC8" i="14"/>
  <c r="AC7" i="14"/>
  <c r="AC6" i="14"/>
  <c r="AC5" i="14"/>
  <c r="AC4" i="14"/>
  <c r="AC3" i="14"/>
  <c r="AC62" i="15"/>
  <c r="AD62" i="15"/>
  <c r="AC61" i="15"/>
  <c r="AD61" i="15"/>
  <c r="AC60" i="15"/>
  <c r="AD60" i="15"/>
  <c r="AC59" i="15"/>
  <c r="AC58" i="15"/>
  <c r="AC57" i="15"/>
  <c r="AD57" i="15"/>
  <c r="AC56" i="15"/>
  <c r="AC55" i="15"/>
  <c r="AD55" i="15"/>
  <c r="AC54" i="15"/>
  <c r="AC53" i="15"/>
  <c r="AC52" i="15"/>
  <c r="AC51" i="15"/>
  <c r="AD51" i="15"/>
  <c r="AC50" i="15"/>
  <c r="AC49" i="15"/>
  <c r="AC48" i="15"/>
  <c r="AC47" i="15"/>
  <c r="AD47" i="15"/>
  <c r="AC46" i="15"/>
  <c r="AC45" i="15"/>
  <c r="AC44" i="15"/>
  <c r="AC43" i="15"/>
  <c r="AD43" i="15"/>
  <c r="AC42" i="15"/>
  <c r="AC41" i="15"/>
  <c r="AC40" i="15"/>
  <c r="AC39" i="15"/>
  <c r="AD39" i="15"/>
  <c r="AC38" i="15"/>
  <c r="AC37" i="15"/>
  <c r="AC36" i="15"/>
  <c r="AC35" i="15"/>
  <c r="AD35" i="15"/>
  <c r="AC34" i="15"/>
  <c r="AC33" i="15"/>
  <c r="AC32" i="15"/>
  <c r="AC31" i="15"/>
  <c r="AD31" i="15"/>
  <c r="AC30" i="15"/>
  <c r="AC29" i="15"/>
  <c r="AC28" i="15"/>
  <c r="AC27" i="15"/>
  <c r="AD27" i="15"/>
  <c r="AC26" i="15"/>
  <c r="AC25" i="15"/>
  <c r="AC24" i="15"/>
  <c r="AC23" i="15"/>
  <c r="AD23" i="15"/>
  <c r="AC22" i="15"/>
  <c r="AC21" i="15"/>
  <c r="AC20" i="15"/>
  <c r="AC19" i="15"/>
  <c r="AD19" i="15"/>
  <c r="AC18" i="15"/>
  <c r="AC17" i="15"/>
  <c r="AC16" i="15"/>
  <c r="AC15" i="15"/>
  <c r="AD15" i="15"/>
  <c r="AC14" i="15"/>
  <c r="AC13" i="15"/>
  <c r="AC12" i="15"/>
  <c r="AC11" i="15"/>
  <c r="AD11" i="15"/>
  <c r="AC10" i="15"/>
  <c r="AC9" i="15"/>
  <c r="AC8" i="15"/>
  <c r="AC7" i="15"/>
  <c r="AD7" i="15"/>
  <c r="AC6" i="15"/>
  <c r="AC5" i="15"/>
  <c r="AC4" i="15"/>
  <c r="AC3" i="15"/>
  <c r="AD3" i="15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D62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D4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3" i="1"/>
  <c r="H50" i="16"/>
  <c r="H51" i="16"/>
  <c r="I48" i="16"/>
  <c r="I12" i="8"/>
  <c r="I40" i="16"/>
  <c r="I47" i="16"/>
  <c r="H12" i="8"/>
  <c r="I36" i="16"/>
  <c r="I41" i="16"/>
  <c r="I53" i="16"/>
  <c r="I39" i="16"/>
  <c r="I55" i="16"/>
  <c r="L63" i="16"/>
  <c r="I38" i="16"/>
  <c r="I42" i="16"/>
  <c r="I37" i="16"/>
  <c r="I35" i="16"/>
  <c r="I36" i="14"/>
  <c r="I40" i="14"/>
  <c r="I38" i="14"/>
  <c r="I39" i="14"/>
  <c r="I42" i="14"/>
  <c r="I41" i="14"/>
  <c r="I53" i="14"/>
  <c r="I54" i="14"/>
  <c r="I37" i="14"/>
  <c r="I35" i="14"/>
  <c r="AB70" i="1"/>
  <c r="AB70" i="15"/>
  <c r="I36" i="15"/>
  <c r="I40" i="15"/>
  <c r="AB48" i="15"/>
  <c r="AB70" i="14"/>
  <c r="AB61" i="14"/>
  <c r="AB49" i="14"/>
  <c r="AB45" i="14"/>
  <c r="AB38" i="14"/>
  <c r="AB29" i="14"/>
  <c r="AB22" i="14"/>
  <c r="AB17" i="14"/>
  <c r="AB6" i="14"/>
  <c r="AB70" i="13"/>
  <c r="I36" i="13"/>
  <c r="I40" i="13"/>
  <c r="AB27" i="13"/>
  <c r="AB70" i="12"/>
  <c r="I36" i="12"/>
  <c r="I40" i="12"/>
  <c r="AB59" i="12"/>
  <c r="AB16" i="12"/>
  <c r="AB70" i="16"/>
  <c r="I36" i="11"/>
  <c r="I40" i="11"/>
  <c r="AB52" i="11"/>
  <c r="AB15" i="11"/>
  <c r="T2" i="13"/>
  <c r="T1" i="13"/>
  <c r="T3" i="13"/>
  <c r="E9" i="8"/>
  <c r="I55" i="14"/>
  <c r="L63" i="14"/>
  <c r="G68" i="14"/>
  <c r="F68" i="14"/>
  <c r="E68" i="14"/>
  <c r="D67" i="14"/>
  <c r="D68" i="14"/>
  <c r="I38" i="13"/>
  <c r="I39" i="13"/>
  <c r="I55" i="13"/>
  <c r="L63" i="13"/>
  <c r="I38" i="11"/>
  <c r="I39" i="11"/>
  <c r="I42" i="11"/>
  <c r="I55" i="11"/>
  <c r="I38" i="12"/>
  <c r="I39" i="12"/>
  <c r="T2" i="14"/>
  <c r="T1" i="14"/>
  <c r="I41" i="11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C12" i="8"/>
  <c r="C1" i="11"/>
  <c r="C1" i="12"/>
  <c r="I41" i="12"/>
  <c r="D10" i="8"/>
  <c r="I53" i="12"/>
  <c r="I41" i="13"/>
  <c r="D8" i="8"/>
  <c r="I41" i="15"/>
  <c r="I41" i="1"/>
  <c r="D6" i="8"/>
  <c r="AB61" i="15"/>
  <c r="I39" i="1"/>
  <c r="I55" i="1"/>
  <c r="L63" i="1"/>
  <c r="I38" i="1"/>
  <c r="I36" i="1"/>
  <c r="I40" i="1"/>
  <c r="D67" i="1"/>
  <c r="D69" i="1"/>
  <c r="E69" i="1"/>
  <c r="F69" i="1"/>
  <c r="G69" i="1"/>
  <c r="L63" i="11"/>
  <c r="I55" i="12"/>
  <c r="L63" i="12"/>
  <c r="I39" i="15"/>
  <c r="I38" i="15"/>
  <c r="X60" i="1"/>
  <c r="X61" i="1"/>
  <c r="N12" i="8"/>
  <c r="M12" i="8"/>
  <c r="T3" i="16"/>
  <c r="E12" i="8"/>
  <c r="B12" i="8"/>
  <c r="N11" i="8"/>
  <c r="M11" i="8"/>
  <c r="F11" i="8"/>
  <c r="I50" i="11"/>
  <c r="I45" i="11"/>
  <c r="K11" i="8"/>
  <c r="T3" i="11"/>
  <c r="E11" i="8"/>
  <c r="C11" i="8"/>
  <c r="B11" i="8"/>
  <c r="N10" i="8"/>
  <c r="M10" i="8"/>
  <c r="I51" i="12"/>
  <c r="I46" i="12"/>
  <c r="J10" i="8"/>
  <c r="I50" i="12"/>
  <c r="I45" i="12"/>
  <c r="K10" i="8"/>
  <c r="T3" i="12"/>
  <c r="E10" i="8"/>
  <c r="C10" i="8"/>
  <c r="B10" i="8"/>
  <c r="N9" i="8"/>
  <c r="M9" i="8"/>
  <c r="AB46" i="13"/>
  <c r="I50" i="13"/>
  <c r="I45" i="13"/>
  <c r="K9" i="8"/>
  <c r="H50" i="13"/>
  <c r="H51" i="13"/>
  <c r="I47" i="13"/>
  <c r="H9" i="8"/>
  <c r="F9" i="8"/>
  <c r="G9" i="8"/>
  <c r="C9" i="8"/>
  <c r="B9" i="8"/>
  <c r="N8" i="8"/>
  <c r="M8" i="8"/>
  <c r="F8" i="8"/>
  <c r="G8" i="8"/>
  <c r="C8" i="8"/>
  <c r="B8" i="8"/>
  <c r="N7" i="8"/>
  <c r="M7" i="8"/>
  <c r="I50" i="15"/>
  <c r="I45" i="15"/>
  <c r="K7" i="8"/>
  <c r="I47" i="15"/>
  <c r="H7" i="8"/>
  <c r="T3" i="15"/>
  <c r="E7" i="8"/>
  <c r="C7" i="8"/>
  <c r="B7" i="8"/>
  <c r="G11" i="8"/>
  <c r="X60" i="13"/>
  <c r="X61" i="13"/>
  <c r="G68" i="13"/>
  <c r="F68" i="13"/>
  <c r="E68" i="13"/>
  <c r="D67" i="13"/>
  <c r="D68" i="13"/>
  <c r="I43" i="13"/>
  <c r="E62" i="13"/>
  <c r="D62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F51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F45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I37" i="13"/>
  <c r="E37" i="13"/>
  <c r="D37" i="13"/>
  <c r="E36" i="13"/>
  <c r="D36" i="13"/>
  <c r="I35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T4" i="13"/>
  <c r="E4" i="13"/>
  <c r="D4" i="13"/>
  <c r="E3" i="13"/>
  <c r="D3" i="13"/>
  <c r="W1" i="13"/>
  <c r="C1" i="13"/>
  <c r="X60" i="16"/>
  <c r="X61" i="16"/>
  <c r="G68" i="16"/>
  <c r="F68" i="16"/>
  <c r="E68" i="16"/>
  <c r="D67" i="16"/>
  <c r="D68" i="16"/>
  <c r="E62" i="16"/>
  <c r="D62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E61" i="16"/>
  <c r="D61" i="16"/>
  <c r="E60" i="16"/>
  <c r="D60" i="16"/>
  <c r="E59" i="16"/>
  <c r="D59" i="16"/>
  <c r="E58" i="16"/>
  <c r="D58" i="16"/>
  <c r="E57" i="16"/>
  <c r="D57" i="16"/>
  <c r="E56" i="16"/>
  <c r="D56" i="16"/>
  <c r="E55" i="16"/>
  <c r="D55" i="16"/>
  <c r="E54" i="16"/>
  <c r="D54" i="16"/>
  <c r="E53" i="16"/>
  <c r="D53" i="16"/>
  <c r="E52" i="16"/>
  <c r="D52" i="16"/>
  <c r="E51" i="16"/>
  <c r="D51" i="16"/>
  <c r="E50" i="16"/>
  <c r="D50" i="16"/>
  <c r="E49" i="16"/>
  <c r="D49" i="16"/>
  <c r="E48" i="16"/>
  <c r="D48" i="16"/>
  <c r="E47" i="16"/>
  <c r="D47" i="16"/>
  <c r="E46" i="16"/>
  <c r="D46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E36" i="16"/>
  <c r="D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6" i="16"/>
  <c r="D26" i="16"/>
  <c r="E25" i="16"/>
  <c r="D25" i="16"/>
  <c r="E24" i="16"/>
  <c r="D24" i="16"/>
  <c r="E23" i="16"/>
  <c r="D23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E7" i="16"/>
  <c r="D7" i="16"/>
  <c r="E6" i="16"/>
  <c r="D6" i="16"/>
  <c r="E5" i="16"/>
  <c r="D5" i="16"/>
  <c r="T4" i="16"/>
  <c r="E4" i="16"/>
  <c r="D4" i="16"/>
  <c r="E3" i="16"/>
  <c r="D3" i="16"/>
  <c r="W1" i="16"/>
  <c r="C1" i="16"/>
  <c r="AB70" i="11"/>
  <c r="X60" i="11"/>
  <c r="X61" i="11"/>
  <c r="G68" i="11"/>
  <c r="F68" i="11"/>
  <c r="E68" i="11"/>
  <c r="D67" i="11"/>
  <c r="D68" i="11"/>
  <c r="I44" i="11"/>
  <c r="I43" i="11"/>
  <c r="E62" i="11"/>
  <c r="D62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I37" i="11"/>
  <c r="E37" i="11"/>
  <c r="D37" i="11"/>
  <c r="E36" i="11"/>
  <c r="D36" i="11"/>
  <c r="I35" i="11"/>
  <c r="E35" i="11"/>
  <c r="D35" i="11"/>
  <c r="E34" i="11"/>
  <c r="D34" i="11"/>
  <c r="F33" i="11"/>
  <c r="E33" i="11"/>
  <c r="D33" i="11"/>
  <c r="F32" i="11"/>
  <c r="E32" i="11"/>
  <c r="D32" i="11"/>
  <c r="E31" i="11"/>
  <c r="D31" i="11"/>
  <c r="E30" i="11"/>
  <c r="D30" i="11"/>
  <c r="F29" i="11"/>
  <c r="E29" i="11"/>
  <c r="D29" i="11"/>
  <c r="F28" i="11"/>
  <c r="E28" i="11"/>
  <c r="D28" i="11"/>
  <c r="E27" i="11"/>
  <c r="D27" i="11"/>
  <c r="E26" i="11"/>
  <c r="D26" i="11"/>
  <c r="F25" i="11"/>
  <c r="E25" i="11"/>
  <c r="D25" i="11"/>
  <c r="F24" i="11"/>
  <c r="E24" i="11"/>
  <c r="D24" i="11"/>
  <c r="E23" i="11"/>
  <c r="D23" i="11"/>
  <c r="E22" i="11"/>
  <c r="D22" i="11"/>
  <c r="F21" i="11"/>
  <c r="E21" i="11"/>
  <c r="D21" i="11"/>
  <c r="F20" i="11"/>
  <c r="E20" i="11"/>
  <c r="D20" i="11"/>
  <c r="E19" i="11"/>
  <c r="D19" i="11"/>
  <c r="E18" i="11"/>
  <c r="D18" i="11"/>
  <c r="F17" i="11"/>
  <c r="E17" i="11"/>
  <c r="D17" i="11"/>
  <c r="F16" i="11"/>
  <c r="E16" i="11"/>
  <c r="D16" i="11"/>
  <c r="E15" i="11"/>
  <c r="D15" i="11"/>
  <c r="E14" i="11"/>
  <c r="D14" i="11"/>
  <c r="F13" i="11"/>
  <c r="E13" i="11"/>
  <c r="D13" i="11"/>
  <c r="F12" i="11"/>
  <c r="E12" i="11"/>
  <c r="D12" i="11"/>
  <c r="E11" i="11"/>
  <c r="D11" i="11"/>
  <c r="E10" i="11"/>
  <c r="D10" i="11"/>
  <c r="F9" i="11"/>
  <c r="E9" i="11"/>
  <c r="D9" i="11"/>
  <c r="F8" i="11"/>
  <c r="E8" i="11"/>
  <c r="D8" i="11"/>
  <c r="E7" i="11"/>
  <c r="D7" i="11"/>
  <c r="E6" i="11"/>
  <c r="D6" i="11"/>
  <c r="F5" i="11"/>
  <c r="E5" i="11"/>
  <c r="D5" i="11"/>
  <c r="T4" i="11"/>
  <c r="E4" i="11"/>
  <c r="D4" i="11"/>
  <c r="E3" i="11"/>
  <c r="D3" i="11"/>
  <c r="W1" i="11"/>
  <c r="X60" i="12"/>
  <c r="X61" i="12"/>
  <c r="G68" i="12"/>
  <c r="F68" i="12"/>
  <c r="E68" i="12"/>
  <c r="D67" i="12"/>
  <c r="D68" i="12"/>
  <c r="I44" i="12"/>
  <c r="I43" i="12"/>
  <c r="F62" i="12"/>
  <c r="E62" i="12"/>
  <c r="D62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I37" i="12"/>
  <c r="F37" i="12"/>
  <c r="E37" i="12"/>
  <c r="D37" i="12"/>
  <c r="F36" i="12"/>
  <c r="E36" i="12"/>
  <c r="D36" i="12"/>
  <c r="I35" i="12"/>
  <c r="E35" i="12"/>
  <c r="D35" i="12"/>
  <c r="E34" i="12"/>
  <c r="D34" i="12"/>
  <c r="E33" i="12"/>
  <c r="D33" i="12"/>
  <c r="G32" i="12"/>
  <c r="E32" i="12"/>
  <c r="D32" i="12"/>
  <c r="E31" i="12"/>
  <c r="D31" i="12"/>
  <c r="E30" i="12"/>
  <c r="D30" i="12"/>
  <c r="E29" i="12"/>
  <c r="D29" i="12"/>
  <c r="G28" i="12"/>
  <c r="E28" i="12"/>
  <c r="D28" i="12"/>
  <c r="E27" i="12"/>
  <c r="D27" i="12"/>
  <c r="E26" i="12"/>
  <c r="D26" i="12"/>
  <c r="E25" i="12"/>
  <c r="D25" i="12"/>
  <c r="G24" i="12"/>
  <c r="E24" i="12"/>
  <c r="D24" i="12"/>
  <c r="E23" i="12"/>
  <c r="D23" i="12"/>
  <c r="E22" i="12"/>
  <c r="D22" i="12"/>
  <c r="E21" i="12"/>
  <c r="D21" i="12"/>
  <c r="G20" i="12"/>
  <c r="E20" i="12"/>
  <c r="D20" i="12"/>
  <c r="E19" i="12"/>
  <c r="D19" i="12"/>
  <c r="E18" i="12"/>
  <c r="D18" i="12"/>
  <c r="E17" i="12"/>
  <c r="D17" i="12"/>
  <c r="G16" i="12"/>
  <c r="E16" i="12"/>
  <c r="D16" i="12"/>
  <c r="E15" i="12"/>
  <c r="D15" i="12"/>
  <c r="E14" i="12"/>
  <c r="D14" i="12"/>
  <c r="E13" i="12"/>
  <c r="D13" i="12"/>
  <c r="G12" i="12"/>
  <c r="E12" i="12"/>
  <c r="D12" i="12"/>
  <c r="E11" i="12"/>
  <c r="D11" i="12"/>
  <c r="E10" i="12"/>
  <c r="D10" i="12"/>
  <c r="E9" i="12"/>
  <c r="D9" i="12"/>
  <c r="G8" i="12"/>
  <c r="E8" i="12"/>
  <c r="D8" i="12"/>
  <c r="E7" i="12"/>
  <c r="D7" i="12"/>
  <c r="E6" i="12"/>
  <c r="D6" i="12"/>
  <c r="E5" i="12"/>
  <c r="D5" i="12"/>
  <c r="T4" i="12"/>
  <c r="F4" i="12"/>
  <c r="E4" i="12"/>
  <c r="D4" i="12"/>
  <c r="F3" i="12"/>
  <c r="E3" i="12"/>
  <c r="D3" i="12"/>
  <c r="W1" i="12"/>
  <c r="X61" i="14"/>
  <c r="E62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E61" i="14"/>
  <c r="E60" i="14"/>
  <c r="E59" i="14"/>
  <c r="D59" i="14"/>
  <c r="E58" i="14"/>
  <c r="E57" i="14"/>
  <c r="E56" i="14"/>
  <c r="E55" i="14"/>
  <c r="D55" i="14"/>
  <c r="E54" i="14"/>
  <c r="E53" i="14"/>
  <c r="E52" i="14"/>
  <c r="E51" i="14"/>
  <c r="D51" i="14"/>
  <c r="E50" i="14"/>
  <c r="E49" i="14"/>
  <c r="E48" i="14"/>
  <c r="E47" i="14"/>
  <c r="D47" i="14"/>
  <c r="E46" i="14"/>
  <c r="E45" i="14"/>
  <c r="E44" i="14"/>
  <c r="E43" i="14"/>
  <c r="D43" i="14"/>
  <c r="E42" i="14"/>
  <c r="E41" i="14"/>
  <c r="E40" i="14"/>
  <c r="E39" i="14"/>
  <c r="D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W1" i="14"/>
  <c r="X60" i="15"/>
  <c r="X61" i="15"/>
  <c r="G68" i="15"/>
  <c r="F68" i="15"/>
  <c r="E68" i="15"/>
  <c r="D67" i="15"/>
  <c r="D68" i="15"/>
  <c r="I44" i="15"/>
  <c r="I43" i="15"/>
  <c r="F61" i="15"/>
  <c r="E62" i="15"/>
  <c r="D62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E61" i="15"/>
  <c r="D61" i="15"/>
  <c r="F60" i="15"/>
  <c r="E60" i="15"/>
  <c r="D60" i="15"/>
  <c r="F59" i="15"/>
  <c r="E59" i="15"/>
  <c r="D59" i="15"/>
  <c r="F58" i="15"/>
  <c r="E58" i="15"/>
  <c r="D58" i="15"/>
  <c r="E57" i="15"/>
  <c r="D57" i="15"/>
  <c r="F56" i="15"/>
  <c r="E56" i="15"/>
  <c r="D56" i="15"/>
  <c r="F55" i="15"/>
  <c r="E55" i="15"/>
  <c r="D55" i="15"/>
  <c r="F54" i="15"/>
  <c r="E54" i="15"/>
  <c r="D54" i="15"/>
  <c r="E53" i="15"/>
  <c r="D53" i="15"/>
  <c r="F52" i="15"/>
  <c r="E52" i="15"/>
  <c r="D52" i="15"/>
  <c r="F51" i="15"/>
  <c r="E51" i="15"/>
  <c r="D51" i="15"/>
  <c r="F50" i="15"/>
  <c r="E50" i="15"/>
  <c r="D50" i="15"/>
  <c r="E49" i="15"/>
  <c r="D49" i="15"/>
  <c r="F48" i="15"/>
  <c r="E48" i="15"/>
  <c r="D48" i="15"/>
  <c r="F47" i="15"/>
  <c r="E47" i="15"/>
  <c r="D47" i="15"/>
  <c r="F46" i="15"/>
  <c r="E46" i="15"/>
  <c r="D46" i="15"/>
  <c r="E45" i="15"/>
  <c r="D45" i="15"/>
  <c r="F44" i="15"/>
  <c r="E44" i="15"/>
  <c r="D44" i="15"/>
  <c r="F43" i="15"/>
  <c r="E43" i="15"/>
  <c r="D43" i="15"/>
  <c r="F42" i="15"/>
  <c r="E42" i="15"/>
  <c r="D42" i="15"/>
  <c r="E41" i="15"/>
  <c r="D41" i="15"/>
  <c r="F40" i="15"/>
  <c r="E40" i="15"/>
  <c r="D40" i="15"/>
  <c r="F39" i="15"/>
  <c r="E39" i="15"/>
  <c r="D39" i="15"/>
  <c r="F38" i="15"/>
  <c r="E38" i="15"/>
  <c r="D38" i="15"/>
  <c r="I37" i="15"/>
  <c r="E37" i="15"/>
  <c r="D37" i="15"/>
  <c r="E36" i="15"/>
  <c r="D36" i="15"/>
  <c r="I35" i="15"/>
  <c r="F35" i="15"/>
  <c r="E35" i="15"/>
  <c r="D35" i="15"/>
  <c r="F34" i="15"/>
  <c r="E34" i="15"/>
  <c r="D34" i="15"/>
  <c r="E33" i="15"/>
  <c r="D33" i="15"/>
  <c r="F32" i="15"/>
  <c r="E32" i="15"/>
  <c r="D32" i="15"/>
  <c r="F31" i="15"/>
  <c r="E31" i="15"/>
  <c r="D31" i="15"/>
  <c r="F30" i="15"/>
  <c r="E30" i="15"/>
  <c r="D30" i="15"/>
  <c r="E29" i="15"/>
  <c r="D29" i="15"/>
  <c r="F28" i="15"/>
  <c r="E28" i="15"/>
  <c r="D28" i="15"/>
  <c r="F27" i="15"/>
  <c r="E27" i="15"/>
  <c r="D27" i="15"/>
  <c r="F26" i="15"/>
  <c r="E26" i="15"/>
  <c r="D26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F20" i="15"/>
  <c r="E20" i="15"/>
  <c r="D20" i="15"/>
  <c r="F19" i="15"/>
  <c r="E19" i="15"/>
  <c r="D19" i="15"/>
  <c r="F18" i="15"/>
  <c r="E18" i="15"/>
  <c r="D18" i="15"/>
  <c r="E17" i="15"/>
  <c r="D17" i="15"/>
  <c r="F16" i="15"/>
  <c r="E16" i="15"/>
  <c r="D16" i="15"/>
  <c r="F15" i="15"/>
  <c r="E15" i="15"/>
  <c r="D15" i="15"/>
  <c r="F14" i="15"/>
  <c r="E14" i="15"/>
  <c r="D14" i="15"/>
  <c r="E13" i="15"/>
  <c r="D13" i="15"/>
  <c r="F12" i="15"/>
  <c r="E12" i="15"/>
  <c r="D12" i="15"/>
  <c r="F11" i="15"/>
  <c r="E11" i="15"/>
  <c r="D11" i="15"/>
  <c r="F10" i="15"/>
  <c r="E10" i="15"/>
  <c r="D10" i="15"/>
  <c r="E9" i="15"/>
  <c r="D9" i="15"/>
  <c r="F8" i="15"/>
  <c r="E8" i="15"/>
  <c r="D8" i="15"/>
  <c r="F7" i="15"/>
  <c r="E7" i="15"/>
  <c r="D7" i="15"/>
  <c r="F6" i="15"/>
  <c r="E6" i="15"/>
  <c r="D6" i="15"/>
  <c r="E5" i="15"/>
  <c r="D5" i="15"/>
  <c r="T4" i="15"/>
  <c r="F4" i="15"/>
  <c r="E4" i="15"/>
  <c r="D4" i="15"/>
  <c r="F3" i="15"/>
  <c r="E3" i="15"/>
  <c r="D3" i="15"/>
  <c r="W1" i="15"/>
  <c r="C1" i="15"/>
  <c r="F68" i="1"/>
  <c r="G68" i="1"/>
  <c r="F6" i="8"/>
  <c r="G6" i="8"/>
  <c r="N6" i="8"/>
  <c r="M6" i="8"/>
  <c r="T3" i="1"/>
  <c r="E6" i="8"/>
  <c r="C6" i="8"/>
  <c r="B6" i="8"/>
  <c r="I37" i="1"/>
  <c r="C1" i="1"/>
  <c r="W1" i="1"/>
  <c r="T4" i="1"/>
  <c r="I35" i="1"/>
  <c r="D14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D1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0" i="1"/>
  <c r="D11" i="1"/>
  <c r="D12" i="1"/>
  <c r="D1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10" i="1"/>
  <c r="E68" i="1"/>
  <c r="AB43" i="1"/>
  <c r="AB49" i="16"/>
  <c r="AB8" i="16"/>
  <c r="F12" i="8"/>
  <c r="G12" i="8"/>
  <c r="AD40" i="16"/>
  <c r="AB17" i="16"/>
  <c r="AB40" i="16"/>
  <c r="L10" i="8"/>
  <c r="AD62" i="16"/>
  <c r="AD61" i="11"/>
  <c r="AD60" i="11"/>
  <c r="AD3" i="12"/>
  <c r="AD5" i="12"/>
  <c r="AD7" i="12"/>
  <c r="AD9" i="12"/>
  <c r="AD11" i="12"/>
  <c r="AD13" i="12"/>
  <c r="AD15" i="12"/>
  <c r="AD17" i="12"/>
  <c r="AD19" i="12"/>
  <c r="AD21" i="12"/>
  <c r="AD23" i="12"/>
  <c r="AD25" i="12"/>
  <c r="AD27" i="12"/>
  <c r="AD29" i="12"/>
  <c r="AD31" i="12"/>
  <c r="AD33" i="12"/>
  <c r="AD35" i="12"/>
  <c r="AD37" i="12"/>
  <c r="AD39" i="12"/>
  <c r="AD41" i="12"/>
  <c r="AD43" i="12"/>
  <c r="AD45" i="12"/>
  <c r="AD47" i="12"/>
  <c r="AD49" i="12"/>
  <c r="AD51" i="12"/>
  <c r="AD53" i="12"/>
  <c r="AD55" i="12"/>
  <c r="AD57" i="12"/>
  <c r="AD61" i="12"/>
  <c r="AD60" i="12"/>
  <c r="AD3" i="13"/>
  <c r="AD5" i="13"/>
  <c r="AD7" i="13"/>
  <c r="AD9" i="13"/>
  <c r="AD11" i="13"/>
  <c r="AD13" i="13"/>
  <c r="AD15" i="13"/>
  <c r="AD17" i="13"/>
  <c r="AD19" i="13"/>
  <c r="AD21" i="13"/>
  <c r="AD23" i="13"/>
  <c r="AD25" i="13"/>
  <c r="AD27" i="13"/>
  <c r="AD29" i="13"/>
  <c r="AD31" i="13"/>
  <c r="AD33" i="13"/>
  <c r="AD35" i="13"/>
  <c r="AD37" i="13"/>
  <c r="AD39" i="13"/>
  <c r="AD41" i="13"/>
  <c r="AD43" i="13"/>
  <c r="AD45" i="13"/>
  <c r="AD47" i="13"/>
  <c r="AD49" i="13"/>
  <c r="AD51" i="13"/>
  <c r="AD53" i="13"/>
  <c r="AD55" i="13"/>
  <c r="AD57" i="13"/>
  <c r="AD61" i="13"/>
  <c r="AD60" i="13"/>
  <c r="AD17" i="14"/>
  <c r="G34" i="15"/>
  <c r="G30" i="15"/>
  <c r="G26" i="15"/>
  <c r="G22" i="15"/>
  <c r="G18" i="15"/>
  <c r="G14" i="15"/>
  <c r="G10" i="15"/>
  <c r="G6" i="15"/>
  <c r="H51" i="14"/>
  <c r="T3" i="14"/>
  <c r="E8" i="8"/>
  <c r="I47" i="14"/>
  <c r="H8" i="8"/>
  <c r="T4" i="14"/>
  <c r="D4" i="14"/>
  <c r="D3" i="14"/>
  <c r="I43" i="16"/>
  <c r="AB62" i="16"/>
  <c r="AB58" i="16"/>
  <c r="AB54" i="16"/>
  <c r="AB50" i="16"/>
  <c r="AB46" i="16"/>
  <c r="AB42" i="16"/>
  <c r="AB38" i="16"/>
  <c r="AB34" i="16"/>
  <c r="AB30" i="16"/>
  <c r="AB26" i="16"/>
  <c r="AB22" i="16"/>
  <c r="AB18" i="16"/>
  <c r="AB14" i="16"/>
  <c r="AB10" i="16"/>
  <c r="AB6" i="16"/>
  <c r="I51" i="16"/>
  <c r="I46" i="16"/>
  <c r="J12" i="8"/>
  <c r="I44" i="16"/>
  <c r="AB59" i="16"/>
  <c r="AB55" i="16"/>
  <c r="AB51" i="16"/>
  <c r="AB47" i="16"/>
  <c r="AB43" i="16"/>
  <c r="AB39" i="16"/>
  <c r="AB35" i="16"/>
  <c r="AB31" i="16"/>
  <c r="AB27" i="16"/>
  <c r="AB23" i="16"/>
  <c r="AB19" i="16"/>
  <c r="AB15" i="16"/>
  <c r="AB11" i="16"/>
  <c r="AB7" i="16"/>
  <c r="AB3" i="16"/>
  <c r="AB60" i="16"/>
  <c r="AB52" i="16"/>
  <c r="AB44" i="16"/>
  <c r="AB36" i="16"/>
  <c r="AB28" i="16"/>
  <c r="AB20" i="16"/>
  <c r="AB12" i="16"/>
  <c r="AB4" i="16"/>
  <c r="AB61" i="16"/>
  <c r="AB53" i="16"/>
  <c r="AB45" i="16"/>
  <c r="AB37" i="16"/>
  <c r="AB29" i="16"/>
  <c r="AB21" i="16"/>
  <c r="AB13" i="16"/>
  <c r="AB5" i="16"/>
  <c r="AB57" i="16"/>
  <c r="AB41" i="16"/>
  <c r="AB25" i="16"/>
  <c r="AB9" i="16"/>
  <c r="AB48" i="16"/>
  <c r="AB32" i="16"/>
  <c r="AB16" i="16"/>
  <c r="F62" i="15"/>
  <c r="F37" i="15"/>
  <c r="F36" i="15"/>
  <c r="F62" i="11"/>
  <c r="F37" i="11"/>
  <c r="F36" i="11"/>
  <c r="F35" i="11"/>
  <c r="F31" i="11"/>
  <c r="F27" i="11"/>
  <c r="F23" i="11"/>
  <c r="F19" i="11"/>
  <c r="F15" i="11"/>
  <c r="F11" i="11"/>
  <c r="F7" i="11"/>
  <c r="F34" i="11"/>
  <c r="F30" i="11"/>
  <c r="F26" i="11"/>
  <c r="F22" i="11"/>
  <c r="F18" i="11"/>
  <c r="F14" i="11"/>
  <c r="F10" i="11"/>
  <c r="F6" i="11"/>
  <c r="F4" i="11"/>
  <c r="F3" i="11"/>
  <c r="I51" i="14"/>
  <c r="I46" i="14"/>
  <c r="J8" i="8"/>
  <c r="G36" i="15"/>
  <c r="G38" i="15"/>
  <c r="G40" i="15"/>
  <c r="G41" i="15"/>
  <c r="G42" i="15"/>
  <c r="G44" i="15"/>
  <c r="G45" i="15"/>
  <c r="G46" i="15"/>
  <c r="G48" i="15"/>
  <c r="G49" i="15"/>
  <c r="G50" i="15"/>
  <c r="G52" i="15"/>
  <c r="G53" i="15"/>
  <c r="G54" i="15"/>
  <c r="G56" i="15"/>
  <c r="G57" i="15"/>
  <c r="G58" i="15"/>
  <c r="G60" i="15"/>
  <c r="G61" i="15"/>
  <c r="G62" i="15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40" i="14"/>
  <c r="D44" i="14"/>
  <c r="D48" i="14"/>
  <c r="D52" i="14"/>
  <c r="D56" i="14"/>
  <c r="D60" i="14"/>
  <c r="D37" i="14"/>
  <c r="D41" i="14"/>
  <c r="D45" i="14"/>
  <c r="D49" i="14"/>
  <c r="D53" i="14"/>
  <c r="D57" i="14"/>
  <c r="D61" i="14"/>
  <c r="D62" i="14"/>
  <c r="X60" i="14"/>
  <c r="AB33" i="16"/>
  <c r="I50" i="16"/>
  <c r="I45" i="16"/>
  <c r="K12" i="8"/>
  <c r="L12" i="8"/>
  <c r="G3" i="15"/>
  <c r="F5" i="15"/>
  <c r="F9" i="15"/>
  <c r="F13" i="15"/>
  <c r="F17" i="15"/>
  <c r="F21" i="15"/>
  <c r="F25" i="15"/>
  <c r="F29" i="15"/>
  <c r="F33" i="15"/>
  <c r="D38" i="14"/>
  <c r="D42" i="14"/>
  <c r="D46" i="14"/>
  <c r="D50" i="14"/>
  <c r="D54" i="14"/>
  <c r="D58" i="14"/>
  <c r="AB24" i="16"/>
  <c r="AB56" i="16"/>
  <c r="G33" i="11"/>
  <c r="G17" i="11"/>
  <c r="F38" i="13"/>
  <c r="F42" i="13"/>
  <c r="F46" i="13"/>
  <c r="F50" i="13"/>
  <c r="F54" i="13"/>
  <c r="I48" i="13"/>
  <c r="I9" i="8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3"/>
  <c r="F3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D9" i="8"/>
  <c r="I53" i="13"/>
  <c r="AB60" i="13"/>
  <c r="AB56" i="13"/>
  <c r="AB52" i="13"/>
  <c r="AB48" i="13"/>
  <c r="AB44" i="13"/>
  <c r="AB40" i="13"/>
  <c r="AB36" i="13"/>
  <c r="AB32" i="13"/>
  <c r="AB28" i="13"/>
  <c r="AB24" i="13"/>
  <c r="AB20" i="13"/>
  <c r="AB16" i="13"/>
  <c r="AB12" i="13"/>
  <c r="AB8" i="13"/>
  <c r="AB4" i="13"/>
  <c r="AB61" i="13"/>
  <c r="AB57" i="13"/>
  <c r="AB53" i="13"/>
  <c r="AB49" i="13"/>
  <c r="AB45" i="13"/>
  <c r="AB41" i="13"/>
  <c r="AB37" i="13"/>
  <c r="AB33" i="13"/>
  <c r="AB29" i="13"/>
  <c r="AB25" i="13"/>
  <c r="AB21" i="13"/>
  <c r="AB17" i="13"/>
  <c r="AB13" i="13"/>
  <c r="AB9" i="13"/>
  <c r="AB5" i="13"/>
  <c r="H50" i="12"/>
  <c r="I47" i="12"/>
  <c r="H10" i="8"/>
  <c r="D11" i="8"/>
  <c r="D12" i="8"/>
  <c r="I53" i="11"/>
  <c r="I54" i="11"/>
  <c r="M63" i="11"/>
  <c r="AB59" i="14"/>
  <c r="AB55" i="14"/>
  <c r="AB51" i="14"/>
  <c r="AB47" i="14"/>
  <c r="AB43" i="14"/>
  <c r="AB39" i="14"/>
  <c r="AB35" i="14"/>
  <c r="AB31" i="14"/>
  <c r="AB27" i="14"/>
  <c r="AB23" i="14"/>
  <c r="AB19" i="14"/>
  <c r="AB15" i="14"/>
  <c r="AB11" i="14"/>
  <c r="AB7" i="14"/>
  <c r="AB3" i="14"/>
  <c r="AB60" i="14"/>
  <c r="AB56" i="14"/>
  <c r="AB52" i="14"/>
  <c r="AB48" i="14"/>
  <c r="AB44" i="14"/>
  <c r="AB40" i="14"/>
  <c r="AB36" i="14"/>
  <c r="AB32" i="14"/>
  <c r="AB28" i="14"/>
  <c r="AB24" i="14"/>
  <c r="AB20" i="14"/>
  <c r="AB16" i="14"/>
  <c r="AB12" i="14"/>
  <c r="AB8" i="14"/>
  <c r="AB4" i="14"/>
  <c r="I44" i="13"/>
  <c r="G62" i="13"/>
  <c r="F7" i="8"/>
  <c r="G7" i="8"/>
  <c r="H50" i="15"/>
  <c r="H51" i="11"/>
  <c r="H50" i="11"/>
  <c r="I48" i="11"/>
  <c r="I11" i="8"/>
  <c r="I42" i="12"/>
  <c r="I54" i="12"/>
  <c r="K63" i="12"/>
  <c r="L65" i="12"/>
  <c r="L66" i="12"/>
  <c r="L67" i="12"/>
  <c r="L68" i="12"/>
  <c r="AB19" i="11"/>
  <c r="AB11" i="11"/>
  <c r="AB40" i="11"/>
  <c r="AB32" i="11"/>
  <c r="AB24" i="11"/>
  <c r="AB55" i="11"/>
  <c r="AB7" i="12"/>
  <c r="AB15" i="12"/>
  <c r="AB23" i="12"/>
  <c r="AB31" i="12"/>
  <c r="AB39" i="12"/>
  <c r="AB47" i="12"/>
  <c r="AB55" i="12"/>
  <c r="AB10" i="13"/>
  <c r="AB18" i="13"/>
  <c r="AB26" i="13"/>
  <c r="AB34" i="13"/>
  <c r="AB42" i="13"/>
  <c r="AB50" i="13"/>
  <c r="AB58" i="13"/>
  <c r="AB5" i="15"/>
  <c r="AB13" i="15"/>
  <c r="AB21" i="15"/>
  <c r="AB29" i="15"/>
  <c r="AB37" i="15"/>
  <c r="AB45" i="15"/>
  <c r="AB53" i="15"/>
  <c r="AB7" i="1"/>
  <c r="AB42" i="11"/>
  <c r="AB46" i="11"/>
  <c r="AB50" i="11"/>
  <c r="AB54" i="11"/>
  <c r="AB58" i="11"/>
  <c r="AB62" i="11"/>
  <c r="AB27" i="11"/>
  <c r="AB31" i="11"/>
  <c r="AB35" i="11"/>
  <c r="AB39" i="11"/>
  <c r="AB5" i="11"/>
  <c r="AB10" i="11"/>
  <c r="AB14" i="11"/>
  <c r="AB18" i="11"/>
  <c r="AB22" i="11"/>
  <c r="AB9" i="11"/>
  <c r="AB45" i="11"/>
  <c r="AB49" i="11"/>
  <c r="AB53" i="11"/>
  <c r="AB57" i="11"/>
  <c r="AB61" i="11"/>
  <c r="AB26" i="11"/>
  <c r="AB30" i="11"/>
  <c r="AB34" i="11"/>
  <c r="AB38" i="11"/>
  <c r="AB4" i="11"/>
  <c r="AB8" i="11"/>
  <c r="AB13" i="11"/>
  <c r="AB17" i="11"/>
  <c r="AB21" i="11"/>
  <c r="I51" i="11"/>
  <c r="I46" i="11"/>
  <c r="J11" i="8"/>
  <c r="AB62" i="1"/>
  <c r="I51" i="15"/>
  <c r="I46" i="15"/>
  <c r="J7" i="8"/>
  <c r="H51" i="15"/>
  <c r="I48" i="15"/>
  <c r="I7" i="8"/>
  <c r="AB20" i="11"/>
  <c r="AB12" i="11"/>
  <c r="AB41" i="11"/>
  <c r="AB33" i="11"/>
  <c r="AB25" i="11"/>
  <c r="AB56" i="11"/>
  <c r="AB48" i="11"/>
  <c r="AB4" i="12"/>
  <c r="AB12" i="12"/>
  <c r="AB20" i="12"/>
  <c r="AB28" i="12"/>
  <c r="AB36" i="12"/>
  <c r="AB44" i="12"/>
  <c r="AB52" i="12"/>
  <c r="AB60" i="12"/>
  <c r="AB7" i="13"/>
  <c r="AB15" i="13"/>
  <c r="AB23" i="13"/>
  <c r="AB31" i="13"/>
  <c r="AB39" i="13"/>
  <c r="AB47" i="13"/>
  <c r="AB55" i="13"/>
  <c r="AB4" i="15"/>
  <c r="AB12" i="15"/>
  <c r="AB20" i="15"/>
  <c r="AB28" i="15"/>
  <c r="AB36" i="15"/>
  <c r="AB44" i="15"/>
  <c r="AB52" i="15"/>
  <c r="AB60" i="15"/>
  <c r="I54" i="16"/>
  <c r="M63" i="16"/>
  <c r="K63" i="16"/>
  <c r="AB6" i="12"/>
  <c r="AB10" i="12"/>
  <c r="AB14" i="12"/>
  <c r="AB18" i="12"/>
  <c r="AB22" i="12"/>
  <c r="AB26" i="12"/>
  <c r="AB30" i="12"/>
  <c r="AB34" i="12"/>
  <c r="AB38" i="12"/>
  <c r="AB42" i="12"/>
  <c r="AB46" i="12"/>
  <c r="AB50" i="12"/>
  <c r="AB54" i="12"/>
  <c r="AB58" i="12"/>
  <c r="AB62" i="12"/>
  <c r="AB3" i="15"/>
  <c r="AB7" i="15"/>
  <c r="AB11" i="15"/>
  <c r="AB15" i="15"/>
  <c r="AB19" i="15"/>
  <c r="AB23" i="15"/>
  <c r="AB27" i="15"/>
  <c r="AB31" i="15"/>
  <c r="AB35" i="15"/>
  <c r="AB39" i="15"/>
  <c r="AB43" i="15"/>
  <c r="AB47" i="15"/>
  <c r="AB51" i="15"/>
  <c r="AB55" i="15"/>
  <c r="AB59" i="15"/>
  <c r="AB5" i="12"/>
  <c r="AB9" i="12"/>
  <c r="AB13" i="12"/>
  <c r="AB17" i="12"/>
  <c r="AB21" i="12"/>
  <c r="AB25" i="12"/>
  <c r="AB29" i="12"/>
  <c r="AB33" i="12"/>
  <c r="AB37" i="12"/>
  <c r="AB41" i="12"/>
  <c r="AB45" i="12"/>
  <c r="AB49" i="12"/>
  <c r="AB53" i="12"/>
  <c r="AB57" i="12"/>
  <c r="AB6" i="15"/>
  <c r="AB10" i="15"/>
  <c r="AB14" i="15"/>
  <c r="AB18" i="15"/>
  <c r="AB22" i="15"/>
  <c r="AB26" i="15"/>
  <c r="AB30" i="15"/>
  <c r="AB34" i="15"/>
  <c r="AB38" i="15"/>
  <c r="AB42" i="15"/>
  <c r="AB46" i="15"/>
  <c r="AB50" i="15"/>
  <c r="AB54" i="15"/>
  <c r="AB58" i="15"/>
  <c r="J63" i="16"/>
  <c r="L64" i="16"/>
  <c r="L65" i="16"/>
  <c r="L66" i="16"/>
  <c r="L67" i="16"/>
  <c r="L68" i="16"/>
  <c r="K63" i="11"/>
  <c r="M65" i="16"/>
  <c r="M66" i="16"/>
  <c r="M67" i="16"/>
  <c r="M68" i="16"/>
  <c r="M69" i="16"/>
  <c r="N63" i="16"/>
  <c r="M64" i="16"/>
  <c r="G61" i="13"/>
  <c r="G59" i="13"/>
  <c r="G57" i="13"/>
  <c r="G55" i="13"/>
  <c r="G53" i="13"/>
  <c r="G51" i="13"/>
  <c r="G49" i="13"/>
  <c r="G47" i="13"/>
  <c r="G45" i="13"/>
  <c r="G43" i="13"/>
  <c r="G41" i="13"/>
  <c r="G39" i="13"/>
  <c r="G4" i="13"/>
  <c r="G35" i="13"/>
  <c r="G27" i="13"/>
  <c r="G19" i="13"/>
  <c r="G11" i="13"/>
  <c r="G37" i="13"/>
  <c r="G34" i="13"/>
  <c r="G26" i="13"/>
  <c r="G18" i="13"/>
  <c r="G10" i="13"/>
  <c r="G29" i="13"/>
  <c r="G13" i="13"/>
  <c r="G28" i="13"/>
  <c r="G12" i="13"/>
  <c r="G25" i="13"/>
  <c r="G9" i="13"/>
  <c r="G24" i="13"/>
  <c r="G8" i="13"/>
  <c r="G62" i="16"/>
  <c r="G4" i="16"/>
  <c r="G3" i="16"/>
  <c r="G61" i="16"/>
  <c r="G57" i="16"/>
  <c r="G53" i="16"/>
  <c r="G49" i="16"/>
  <c r="G45" i="16"/>
  <c r="G41" i="16"/>
  <c r="G37" i="16"/>
  <c r="G33" i="16"/>
  <c r="G29" i="16"/>
  <c r="G25" i="16"/>
  <c r="G21" i="16"/>
  <c r="G17" i="16"/>
  <c r="G13" i="16"/>
  <c r="G9" i="16"/>
  <c r="G5" i="16"/>
  <c r="G60" i="16"/>
  <c r="G56" i="16"/>
  <c r="G52" i="16"/>
  <c r="G48" i="16"/>
  <c r="G44" i="16"/>
  <c r="G40" i="16"/>
  <c r="G36" i="16"/>
  <c r="G32" i="16"/>
  <c r="G28" i="16"/>
  <c r="G24" i="16"/>
  <c r="G20" i="16"/>
  <c r="G16" i="16"/>
  <c r="G12" i="16"/>
  <c r="G8" i="16"/>
  <c r="G55" i="16"/>
  <c r="G47" i="16"/>
  <c r="G39" i="16"/>
  <c r="G31" i="16"/>
  <c r="G23" i="16"/>
  <c r="G15" i="16"/>
  <c r="G7" i="16"/>
  <c r="G54" i="16"/>
  <c r="G46" i="16"/>
  <c r="G38" i="16"/>
  <c r="G30" i="16"/>
  <c r="G22" i="16"/>
  <c r="G14" i="16"/>
  <c r="G6" i="16"/>
  <c r="G59" i="16"/>
  <c r="G51" i="16"/>
  <c r="G43" i="16"/>
  <c r="G35" i="16"/>
  <c r="G27" i="16"/>
  <c r="G19" i="16"/>
  <c r="G11" i="16"/>
  <c r="G58" i="16"/>
  <c r="G50" i="16"/>
  <c r="G42" i="16"/>
  <c r="G34" i="16"/>
  <c r="G26" i="16"/>
  <c r="G18" i="16"/>
  <c r="G10" i="16"/>
  <c r="J63" i="12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J64" i="16"/>
  <c r="M69" i="11"/>
  <c r="M70" i="11"/>
  <c r="M64" i="11"/>
  <c r="K69" i="16"/>
  <c r="K70" i="16"/>
  <c r="N65" i="16"/>
  <c r="N66" i="16"/>
  <c r="N67" i="16"/>
  <c r="N68" i="16"/>
  <c r="N69" i="16"/>
  <c r="N70" i="16"/>
  <c r="O63" i="16"/>
  <c r="N64" i="16"/>
  <c r="P63" i="16"/>
  <c r="O64" i="16"/>
  <c r="O65" i="16"/>
  <c r="O66" i="16"/>
  <c r="O67" i="16"/>
  <c r="O68" i="16"/>
  <c r="O69" i="16"/>
  <c r="O70" i="16"/>
  <c r="P69" i="16"/>
  <c r="P70" i="16"/>
  <c r="P64" i="16"/>
  <c r="P65" i="16"/>
  <c r="P66" i="16"/>
  <c r="P67" i="16"/>
  <c r="P68" i="16"/>
  <c r="Q63" i="16"/>
  <c r="Q65" i="16"/>
  <c r="Q66" i="16"/>
  <c r="Q67" i="16"/>
  <c r="Q68" i="16"/>
  <c r="Q69" i="16"/>
  <c r="Q70" i="16"/>
  <c r="R63" i="16"/>
  <c r="Q64" i="16"/>
  <c r="R65" i="16"/>
  <c r="R66" i="16"/>
  <c r="R67" i="16"/>
  <c r="R68" i="16"/>
  <c r="R69" i="16"/>
  <c r="R70" i="16"/>
  <c r="S63" i="16"/>
  <c r="T63" i="16"/>
  <c r="R64" i="16"/>
  <c r="S64" i="16"/>
  <c r="S69" i="16"/>
  <c r="S70" i="16"/>
  <c r="T64" i="16"/>
  <c r="AD58" i="11"/>
  <c r="AD54" i="11"/>
  <c r="AD30" i="11"/>
  <c r="AD9" i="11"/>
  <c r="AD17" i="11"/>
  <c r="AD25" i="11"/>
  <c r="AD33" i="11"/>
  <c r="AD41" i="11"/>
  <c r="AD49" i="11"/>
  <c r="AD57" i="11"/>
  <c r="AD3" i="11"/>
  <c r="AD11" i="11"/>
  <c r="AD19" i="11"/>
  <c r="AD27" i="11"/>
  <c r="AD35" i="11"/>
  <c r="AD43" i="11"/>
  <c r="AD51" i="11"/>
  <c r="AD7" i="11"/>
  <c r="AD15" i="11"/>
  <c r="AD23" i="11"/>
  <c r="AD31" i="11"/>
  <c r="AD39" i="11"/>
  <c r="AD47" i="11"/>
  <c r="AD55" i="11"/>
  <c r="AD5" i="11"/>
  <c r="AD37" i="11"/>
  <c r="AD13" i="11"/>
  <c r="AD45" i="11"/>
  <c r="AD29" i="11"/>
  <c r="AD53" i="11"/>
  <c r="AD4" i="16"/>
  <c r="AD3" i="16"/>
  <c r="AD5" i="16"/>
  <c r="AD56" i="16"/>
  <c r="AD57" i="16"/>
  <c r="AD55" i="16"/>
  <c r="AD54" i="16"/>
  <c r="AD21" i="11"/>
  <c r="M63" i="14"/>
  <c r="K63" i="14"/>
  <c r="AD62" i="14"/>
  <c r="AD58" i="14"/>
  <c r="AD34" i="14"/>
  <c r="AD5" i="14"/>
  <c r="AD13" i="14"/>
  <c r="AD21" i="14"/>
  <c r="AD29" i="14"/>
  <c r="AD37" i="14"/>
  <c r="AD45" i="14"/>
  <c r="AD53" i="14"/>
  <c r="AD60" i="14"/>
  <c r="AD7" i="14"/>
  <c r="AD15" i="14"/>
  <c r="AD23" i="14"/>
  <c r="AD31" i="14"/>
  <c r="AD39" i="14"/>
  <c r="AD47" i="14"/>
  <c r="AD55" i="14"/>
  <c r="AD3" i="14"/>
  <c r="AD11" i="14"/>
  <c r="AD19" i="14"/>
  <c r="AD27" i="14"/>
  <c r="AD35" i="14"/>
  <c r="AD43" i="14"/>
  <c r="AD51" i="14"/>
  <c r="AD61" i="14"/>
  <c r="AD33" i="14"/>
  <c r="AD9" i="14"/>
  <c r="AD41" i="14"/>
  <c r="AD25" i="14"/>
  <c r="AD57" i="14"/>
  <c r="AD49" i="14"/>
  <c r="AD7" i="16"/>
  <c r="AD9" i="16"/>
  <c r="AD8" i="16"/>
  <c r="AD6" i="16"/>
  <c r="AD13" i="16"/>
  <c r="AD11" i="16"/>
  <c r="AD10" i="16"/>
  <c r="AD12" i="16"/>
  <c r="AD14" i="16"/>
  <c r="AD17" i="16"/>
  <c r="AD16" i="16"/>
  <c r="AD15" i="16"/>
  <c r="AD18" i="16"/>
  <c r="AD20" i="16"/>
  <c r="AD19" i="16"/>
  <c r="AD21" i="16"/>
  <c r="AD24" i="16"/>
  <c r="AD23" i="16"/>
  <c r="AD25" i="16"/>
  <c r="AD22" i="16"/>
  <c r="AD29" i="16"/>
  <c r="AD28" i="16"/>
  <c r="AD26" i="16"/>
  <c r="AD27" i="16"/>
  <c r="AD33" i="16"/>
  <c r="AD32" i="16"/>
  <c r="AD31" i="16"/>
  <c r="AD30" i="16"/>
  <c r="AD34" i="16"/>
  <c r="AD36" i="16"/>
  <c r="AD35" i="16"/>
  <c r="AD37" i="16"/>
  <c r="AD41" i="16"/>
  <c r="AD39" i="16"/>
  <c r="AD38" i="16"/>
  <c r="AD43" i="16"/>
  <c r="AD42" i="16"/>
  <c r="AD44" i="16"/>
  <c r="AD45" i="16"/>
  <c r="AD46" i="16"/>
  <c r="AD49" i="16"/>
  <c r="AD48" i="16"/>
  <c r="AD47" i="16"/>
  <c r="AD61" i="16"/>
  <c r="AD60" i="16"/>
  <c r="AD59" i="16"/>
  <c r="AD58" i="16"/>
  <c r="G4" i="11"/>
  <c r="G37" i="11"/>
  <c r="G3" i="11"/>
  <c r="G35" i="11"/>
  <c r="G31" i="11"/>
  <c r="G27" i="11"/>
  <c r="G23" i="11"/>
  <c r="G19" i="11"/>
  <c r="G15" i="11"/>
  <c r="G11" i="11"/>
  <c r="G7" i="11"/>
  <c r="G36" i="11"/>
  <c r="G34" i="11"/>
  <c r="G30" i="11"/>
  <c r="G26" i="11"/>
  <c r="G22" i="11"/>
  <c r="G18" i="11"/>
  <c r="G14" i="11"/>
  <c r="G10" i="11"/>
  <c r="G6" i="11"/>
  <c r="G32" i="11"/>
  <c r="G28" i="11"/>
  <c r="G24" i="11"/>
  <c r="G20" i="11"/>
  <c r="G16" i="11"/>
  <c r="G12" i="11"/>
  <c r="G8" i="11"/>
  <c r="G62" i="11"/>
  <c r="G25" i="11"/>
  <c r="G9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21" i="11"/>
  <c r="G5" i="11"/>
  <c r="G29" i="11"/>
  <c r="G13" i="11"/>
  <c r="AD50" i="16"/>
  <c r="AD51" i="16"/>
  <c r="AD52" i="16"/>
  <c r="AD53" i="16"/>
  <c r="T69" i="16"/>
  <c r="T70" i="16"/>
  <c r="T65" i="16"/>
  <c r="T66" i="16"/>
  <c r="T67" i="16"/>
  <c r="T68" i="16"/>
  <c r="U63" i="16"/>
  <c r="N63" i="11"/>
  <c r="M65" i="11"/>
  <c r="M66" i="11"/>
  <c r="M67" i="11"/>
  <c r="M68" i="11"/>
  <c r="I63" i="12"/>
  <c r="J65" i="12"/>
  <c r="J66" i="12"/>
  <c r="J67" i="12"/>
  <c r="J68" i="12"/>
  <c r="J69" i="12"/>
  <c r="J70" i="12"/>
  <c r="L65" i="11"/>
  <c r="L66" i="11"/>
  <c r="L67" i="11"/>
  <c r="L68" i="11"/>
  <c r="L69" i="11"/>
  <c r="L70" i="11"/>
  <c r="J63" i="11"/>
  <c r="K69" i="11"/>
  <c r="K70" i="11"/>
  <c r="L69" i="16"/>
  <c r="K64" i="16"/>
  <c r="K65" i="16"/>
  <c r="K66" i="16"/>
  <c r="K67" i="16"/>
  <c r="K68" i="16"/>
  <c r="I42" i="15"/>
  <c r="I55" i="15"/>
  <c r="L63" i="15"/>
  <c r="S65" i="16"/>
  <c r="S66" i="16"/>
  <c r="S67" i="16"/>
  <c r="S68" i="16"/>
  <c r="L64" i="11"/>
  <c r="I63" i="16"/>
  <c r="J69" i="16"/>
  <c r="J70" i="16"/>
  <c r="K69" i="12"/>
  <c r="K70" i="12"/>
  <c r="G16" i="13"/>
  <c r="G17" i="13"/>
  <c r="G20" i="13"/>
  <c r="G21" i="13"/>
  <c r="G14" i="13"/>
  <c r="G30" i="13"/>
  <c r="G7" i="13"/>
  <c r="G23" i="13"/>
  <c r="G3" i="13"/>
  <c r="G40" i="13"/>
  <c r="G44" i="13"/>
  <c r="G48" i="13"/>
  <c r="G52" i="13"/>
  <c r="G56" i="13"/>
  <c r="G60" i="13"/>
  <c r="G37" i="12"/>
  <c r="G36" i="12"/>
  <c r="G34" i="12"/>
  <c r="G30" i="12"/>
  <c r="G26" i="12"/>
  <c r="G22" i="12"/>
  <c r="G18" i="12"/>
  <c r="G14" i="12"/>
  <c r="G10" i="12"/>
  <c r="G6" i="12"/>
  <c r="G35" i="12"/>
  <c r="G31" i="12"/>
  <c r="G27" i="12"/>
  <c r="G23" i="12"/>
  <c r="G19" i="12"/>
  <c r="G15" i="12"/>
  <c r="G11" i="12"/>
  <c r="G7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3" i="12"/>
  <c r="G29" i="12"/>
  <c r="G25" i="12"/>
  <c r="G21" i="12"/>
  <c r="G17" i="12"/>
  <c r="G13" i="12"/>
  <c r="G9" i="12"/>
  <c r="G5" i="12"/>
  <c r="G4" i="12"/>
  <c r="G3" i="12"/>
  <c r="K64" i="12"/>
  <c r="K65" i="12"/>
  <c r="K66" i="12"/>
  <c r="K67" i="12"/>
  <c r="K68" i="12"/>
  <c r="L64" i="12"/>
  <c r="G32" i="13"/>
  <c r="G33" i="13"/>
  <c r="G5" i="13"/>
  <c r="G6" i="13"/>
  <c r="G22" i="13"/>
  <c r="G36" i="13"/>
  <c r="G15" i="13"/>
  <c r="G31" i="13"/>
  <c r="G38" i="13"/>
  <c r="G42" i="13"/>
  <c r="G46" i="13"/>
  <c r="G50" i="13"/>
  <c r="G54" i="13"/>
  <c r="G58" i="13"/>
  <c r="M63" i="12"/>
  <c r="L69" i="12"/>
  <c r="L70" i="12"/>
  <c r="G32" i="15"/>
  <c r="G28" i="15"/>
  <c r="G24" i="15"/>
  <c r="G20" i="15"/>
  <c r="G16" i="15"/>
  <c r="G12" i="15"/>
  <c r="G8" i="15"/>
  <c r="G35" i="15"/>
  <c r="G31" i="15"/>
  <c r="G27" i="15"/>
  <c r="G23" i="15"/>
  <c r="G19" i="15"/>
  <c r="G15" i="15"/>
  <c r="G11" i="15"/>
  <c r="G7" i="15"/>
  <c r="G33" i="15"/>
  <c r="G29" i="15"/>
  <c r="G25" i="15"/>
  <c r="G21" i="15"/>
  <c r="G17" i="15"/>
  <c r="G13" i="15"/>
  <c r="G9" i="15"/>
  <c r="G5" i="15"/>
  <c r="G39" i="15"/>
  <c r="G43" i="15"/>
  <c r="G47" i="15"/>
  <c r="G51" i="15"/>
  <c r="G55" i="15"/>
  <c r="G59" i="15"/>
  <c r="G37" i="15"/>
  <c r="G4" i="15"/>
  <c r="F62" i="13"/>
  <c r="F59" i="13"/>
  <c r="F56" i="13"/>
  <c r="F53" i="13"/>
  <c r="F43" i="13"/>
  <c r="F40" i="13"/>
  <c r="F36" i="13"/>
  <c r="F60" i="13"/>
  <c r="F57" i="13"/>
  <c r="F47" i="13"/>
  <c r="F44" i="13"/>
  <c r="F41" i="13"/>
  <c r="F37" i="13"/>
  <c r="F58" i="13"/>
  <c r="F55" i="13"/>
  <c r="F52" i="13"/>
  <c r="F49" i="13"/>
  <c r="F39" i="13"/>
  <c r="L11" i="8"/>
  <c r="AD24" i="13"/>
  <c r="AD22" i="13"/>
  <c r="AD54" i="12"/>
  <c r="AD50" i="12"/>
  <c r="AD26" i="12"/>
  <c r="F41" i="15"/>
  <c r="F45" i="15"/>
  <c r="F49" i="15"/>
  <c r="F53" i="15"/>
  <c r="F57" i="15"/>
  <c r="F48" i="13"/>
  <c r="F61" i="13"/>
  <c r="L7" i="8"/>
  <c r="AD12" i="12"/>
  <c r="AD10" i="12"/>
  <c r="AD16" i="12"/>
  <c r="AD20" i="12"/>
  <c r="AD42" i="12"/>
  <c r="D7" i="8"/>
  <c r="I53" i="15"/>
  <c r="AD20" i="14"/>
  <c r="AD18" i="14"/>
  <c r="AD24" i="14"/>
  <c r="AD28" i="14"/>
  <c r="AD50" i="14"/>
  <c r="AD16" i="11"/>
  <c r="AD14" i="11"/>
  <c r="AD24" i="11"/>
  <c r="AD46" i="11"/>
  <c r="AB56" i="15"/>
  <c r="AB40" i="15"/>
  <c r="AB24" i="15"/>
  <c r="AB8" i="15"/>
  <c r="AB41" i="15"/>
  <c r="AB17" i="15"/>
  <c r="AB49" i="15"/>
  <c r="AB32" i="15"/>
  <c r="AB9" i="15"/>
  <c r="F10" i="8"/>
  <c r="G10" i="8"/>
  <c r="AB23" i="11"/>
  <c r="AB60" i="11"/>
  <c r="AB8" i="12"/>
  <c r="AB48" i="12"/>
  <c r="AB14" i="13"/>
  <c r="AB59" i="13"/>
  <c r="AB33" i="15"/>
  <c r="AB58" i="14"/>
  <c r="AB50" i="14"/>
  <c r="AB42" i="14"/>
  <c r="AB34" i="14"/>
  <c r="AB26" i="14"/>
  <c r="AB18" i="14"/>
  <c r="AB10" i="14"/>
  <c r="I44" i="14"/>
  <c r="AB62" i="14"/>
  <c r="AB53" i="14"/>
  <c r="AB41" i="14"/>
  <c r="AB30" i="14"/>
  <c r="AB21" i="14"/>
  <c r="AB9" i="14"/>
  <c r="I43" i="14"/>
  <c r="AB57" i="14"/>
  <c r="AB46" i="14"/>
  <c r="AB37" i="14"/>
  <c r="AB25" i="14"/>
  <c r="AB14" i="14"/>
  <c r="AB5" i="14"/>
  <c r="AD5" i="15"/>
  <c r="AD9" i="15"/>
  <c r="AD13" i="15"/>
  <c r="AD17" i="15"/>
  <c r="AD21" i="15"/>
  <c r="AD25" i="15"/>
  <c r="AD4" i="14"/>
  <c r="AD8" i="14"/>
  <c r="AD12" i="14"/>
  <c r="AD46" i="14"/>
  <c r="AD42" i="14"/>
  <c r="AD8" i="13"/>
  <c r="AD16" i="13"/>
  <c r="AD50" i="13"/>
  <c r="AD46" i="13"/>
  <c r="AD54" i="13"/>
  <c r="AD4" i="12"/>
  <c r="AD38" i="12"/>
  <c r="AD34" i="12"/>
  <c r="AD8" i="11"/>
  <c r="AD42" i="11"/>
  <c r="AD38" i="11"/>
  <c r="I42" i="13"/>
  <c r="I54" i="13"/>
  <c r="AB6" i="11"/>
  <c r="AB43" i="11"/>
  <c r="AB27" i="12"/>
  <c r="AB38" i="13"/>
  <c r="AB16" i="15"/>
  <c r="AB57" i="15"/>
  <c r="AD14" i="14"/>
  <c r="AD10" i="14"/>
  <c r="AD36" i="14"/>
  <c r="AD40" i="14"/>
  <c r="AD44" i="14"/>
  <c r="AD18" i="13"/>
  <c r="AD14" i="13"/>
  <c r="AD40" i="13"/>
  <c r="AD48" i="13"/>
  <c r="AD6" i="12"/>
  <c r="AD28" i="12"/>
  <c r="AD32" i="12"/>
  <c r="AD36" i="12"/>
  <c r="AD10" i="11"/>
  <c r="AD6" i="11"/>
  <c r="AD32" i="11"/>
  <c r="AD40" i="11"/>
  <c r="AB62" i="15"/>
  <c r="I51" i="13"/>
  <c r="I46" i="13"/>
  <c r="J9" i="8"/>
  <c r="L9" i="8"/>
  <c r="AB51" i="12"/>
  <c r="AB35" i="12"/>
  <c r="AB19" i="12"/>
  <c r="AB3" i="12"/>
  <c r="AB43" i="12"/>
  <c r="AB24" i="12"/>
  <c r="AB56" i="12"/>
  <c r="AB32" i="12"/>
  <c r="AB11" i="12"/>
  <c r="AB61" i="12"/>
  <c r="H51" i="12"/>
  <c r="I48" i="12"/>
  <c r="I10" i="8"/>
  <c r="I47" i="11"/>
  <c r="H11" i="8"/>
  <c r="AB47" i="11"/>
  <c r="AB51" i="1"/>
  <c r="H50" i="14"/>
  <c r="I48" i="14"/>
  <c r="I8" i="8"/>
  <c r="I50" i="14"/>
  <c r="I45" i="14"/>
  <c r="K8" i="8"/>
  <c r="L8" i="8"/>
  <c r="AB36" i="11"/>
  <c r="AB40" i="12"/>
  <c r="AB6" i="13"/>
  <c r="AB13" i="14"/>
  <c r="AB33" i="14"/>
  <c r="AB54" i="14"/>
  <c r="AB25" i="15"/>
  <c r="AD30" i="14"/>
  <c r="AD26" i="14"/>
  <c r="AD52" i="14"/>
  <c r="AD56" i="14"/>
  <c r="AD59" i="14"/>
  <c r="AD34" i="13"/>
  <c r="AD30" i="13"/>
  <c r="AD22" i="12"/>
  <c r="AD18" i="12"/>
  <c r="AD44" i="12"/>
  <c r="AD48" i="12"/>
  <c r="AD52" i="12"/>
  <c r="AD26" i="11"/>
  <c r="AD22" i="11"/>
  <c r="AD48" i="11"/>
  <c r="AD56" i="11"/>
  <c r="AB51" i="13"/>
  <c r="AB35" i="13"/>
  <c r="AB19" i="13"/>
  <c r="AB3" i="13"/>
  <c r="AB51" i="11"/>
  <c r="AB28" i="11"/>
  <c r="AB3" i="11"/>
  <c r="AB7" i="11"/>
  <c r="AB29" i="11"/>
  <c r="AB44" i="11"/>
  <c r="AB11" i="13"/>
  <c r="AB30" i="13"/>
  <c r="AB54" i="13"/>
  <c r="AD6" i="15"/>
  <c r="AD10" i="15"/>
  <c r="AD14" i="15"/>
  <c r="AD18" i="15"/>
  <c r="AD22" i="15"/>
  <c r="AD26" i="15"/>
  <c r="AD30" i="15"/>
  <c r="AD34" i="15"/>
  <c r="AD38" i="15"/>
  <c r="AD42" i="15"/>
  <c r="AD46" i="15"/>
  <c r="AD50" i="15"/>
  <c r="AD54" i="15"/>
  <c r="AD58" i="15"/>
  <c r="AD4" i="13"/>
  <c r="AD20" i="13"/>
  <c r="AD36" i="13"/>
  <c r="AD52" i="13"/>
  <c r="AD12" i="11"/>
  <c r="AD28" i="11"/>
  <c r="AD44" i="11"/>
  <c r="AB16" i="11"/>
  <c r="AB37" i="11"/>
  <c r="AB59" i="11"/>
  <c r="AB22" i="13"/>
  <c r="AB43" i="13"/>
  <c r="AB62" i="13"/>
  <c r="AD44" i="1"/>
  <c r="AD4" i="15"/>
  <c r="AD8" i="15"/>
  <c r="AD12" i="15"/>
  <c r="AD16" i="15"/>
  <c r="AD20" i="15"/>
  <c r="AD24" i="15"/>
  <c r="AD28" i="15"/>
  <c r="AD32" i="15"/>
  <c r="AD36" i="15"/>
  <c r="AD40" i="15"/>
  <c r="AD44" i="15"/>
  <c r="AD48" i="15"/>
  <c r="AD52" i="15"/>
  <c r="AD56" i="15"/>
  <c r="AD59" i="15"/>
  <c r="AD12" i="13"/>
  <c r="AD28" i="13"/>
  <c r="AD44" i="13"/>
  <c r="AD4" i="11"/>
  <c r="AD20" i="11"/>
  <c r="AD36" i="11"/>
  <c r="AD52" i="11"/>
  <c r="AD59" i="11"/>
  <c r="AD29" i="15"/>
  <c r="AD33" i="15"/>
  <c r="AD37" i="15"/>
  <c r="AD41" i="15"/>
  <c r="AD45" i="15"/>
  <c r="AD49" i="15"/>
  <c r="AD53" i="15"/>
  <c r="AD6" i="14"/>
  <c r="AD16" i="14"/>
  <c r="AD22" i="14"/>
  <c r="AD32" i="14"/>
  <c r="AD38" i="14"/>
  <c r="AD48" i="14"/>
  <c r="AD54" i="14"/>
  <c r="AD10" i="13"/>
  <c r="AD26" i="13"/>
  <c r="AD42" i="13"/>
  <c r="AD8" i="12"/>
  <c r="AD14" i="12"/>
  <c r="AD24" i="12"/>
  <c r="AD30" i="12"/>
  <c r="AD40" i="12"/>
  <c r="AD46" i="12"/>
  <c r="AD56" i="12"/>
  <c r="AD18" i="11"/>
  <c r="AD34" i="11"/>
  <c r="AD50" i="11"/>
  <c r="AD61" i="1"/>
  <c r="AB36" i="1"/>
  <c r="AB33" i="1"/>
  <c r="D68" i="1"/>
  <c r="AD41" i="1"/>
  <c r="AD33" i="1"/>
  <c r="AD25" i="1"/>
  <c r="AD56" i="1"/>
  <c r="AB30" i="1"/>
  <c r="I44" i="1"/>
  <c r="AB40" i="1"/>
  <c r="AD39" i="1"/>
  <c r="AD31" i="1"/>
  <c r="AD54" i="1"/>
  <c r="AD46" i="1"/>
  <c r="AD29" i="1"/>
  <c r="AD48" i="1"/>
  <c r="AD22" i="1"/>
  <c r="AD38" i="1"/>
  <c r="AD35" i="1"/>
  <c r="AD30" i="1"/>
  <c r="AD27" i="1"/>
  <c r="AD58" i="1"/>
  <c r="AD53" i="1"/>
  <c r="AD45" i="1"/>
  <c r="G56" i="1"/>
  <c r="AB60" i="1"/>
  <c r="AB26" i="1"/>
  <c r="AB58" i="1"/>
  <c r="AB29" i="1"/>
  <c r="AB61" i="1"/>
  <c r="AB31" i="1"/>
  <c r="H51" i="1"/>
  <c r="AB16" i="1"/>
  <c r="I43" i="1"/>
  <c r="F19" i="1"/>
  <c r="I47" i="1"/>
  <c r="H6" i="8"/>
  <c r="AD14" i="1"/>
  <c r="AD6" i="1"/>
  <c r="AD51" i="1"/>
  <c r="G5" i="1"/>
  <c r="AB28" i="1"/>
  <c r="AB10" i="1"/>
  <c r="AB42" i="1"/>
  <c r="AB13" i="1"/>
  <c r="AB45" i="1"/>
  <c r="AB3" i="1"/>
  <c r="AB56" i="1"/>
  <c r="AB27" i="1"/>
  <c r="I50" i="1"/>
  <c r="I45" i="1"/>
  <c r="K6" i="8"/>
  <c r="H50" i="1"/>
  <c r="AD20" i="1"/>
  <c r="AD16" i="1"/>
  <c r="AD12" i="1"/>
  <c r="AD8" i="1"/>
  <c r="AD4" i="1"/>
  <c r="AD40" i="1"/>
  <c r="AD37" i="1"/>
  <c r="AD32" i="1"/>
  <c r="AD23" i="1"/>
  <c r="AD60" i="1"/>
  <c r="AD55" i="1"/>
  <c r="AD52" i="1"/>
  <c r="AD47" i="1"/>
  <c r="AD50" i="1"/>
  <c r="G36" i="1"/>
  <c r="AD18" i="1"/>
  <c r="AD10" i="1"/>
  <c r="AD36" i="1"/>
  <c r="AD28" i="1"/>
  <c r="AD59" i="1"/>
  <c r="G19" i="1"/>
  <c r="G44" i="1"/>
  <c r="AB4" i="1"/>
  <c r="AB14" i="1"/>
  <c r="AB46" i="1"/>
  <c r="AB17" i="1"/>
  <c r="AB49" i="1"/>
  <c r="AB39" i="1"/>
  <c r="I53" i="1"/>
  <c r="AD3" i="1"/>
  <c r="AD42" i="1"/>
  <c r="AD34" i="1"/>
  <c r="AD26" i="1"/>
  <c r="AD57" i="1"/>
  <c r="AD49" i="1"/>
  <c r="G13" i="1"/>
  <c r="G15" i="1"/>
  <c r="G52" i="1"/>
  <c r="G51" i="1"/>
  <c r="AD15" i="1"/>
  <c r="G4" i="1"/>
  <c r="G55" i="1"/>
  <c r="G33" i="1"/>
  <c r="G22" i="1"/>
  <c r="G3" i="1"/>
  <c r="G20" i="1"/>
  <c r="G59" i="1"/>
  <c r="G27" i="1"/>
  <c r="AB44" i="1"/>
  <c r="AB12" i="1"/>
  <c r="AB6" i="1"/>
  <c r="AB22" i="1"/>
  <c r="AB38" i="1"/>
  <c r="AB54" i="1"/>
  <c r="AB9" i="1"/>
  <c r="AB25" i="1"/>
  <c r="AB41" i="1"/>
  <c r="AB57" i="1"/>
  <c r="AB47" i="1"/>
  <c r="AB15" i="1"/>
  <c r="F53" i="1"/>
  <c r="AB19" i="1"/>
  <c r="AB8" i="1"/>
  <c r="AB32" i="1"/>
  <c r="I51" i="1"/>
  <c r="I46" i="1"/>
  <c r="J6" i="8"/>
  <c r="AB59" i="1"/>
  <c r="AB55" i="1"/>
  <c r="AD24" i="1"/>
  <c r="G50" i="1"/>
  <c r="G10" i="1"/>
  <c r="G29" i="1"/>
  <c r="G17" i="1"/>
  <c r="I42" i="1"/>
  <c r="AD19" i="1"/>
  <c r="AD17" i="1"/>
  <c r="AD13" i="1"/>
  <c r="AD11" i="1"/>
  <c r="AD9" i="1"/>
  <c r="AD7" i="1"/>
  <c r="AD5" i="1"/>
  <c r="G12" i="1"/>
  <c r="G48" i="1"/>
  <c r="G49" i="1"/>
  <c r="G45" i="1"/>
  <c r="G11" i="1"/>
  <c r="G18" i="1"/>
  <c r="G28" i="1"/>
  <c r="AB52" i="1"/>
  <c r="AB20" i="1"/>
  <c r="AB18" i="1"/>
  <c r="AB34" i="1"/>
  <c r="AB50" i="1"/>
  <c r="AB5" i="1"/>
  <c r="AB21" i="1"/>
  <c r="AB37" i="1"/>
  <c r="AB53" i="1"/>
  <c r="AB23" i="1"/>
  <c r="AB35" i="1"/>
  <c r="AB24" i="1"/>
  <c r="F4" i="1"/>
  <c r="AB48" i="1"/>
  <c r="F41" i="1"/>
  <c r="AD21" i="1"/>
  <c r="AB11" i="1"/>
  <c r="F36" i="1"/>
  <c r="F40" i="1"/>
  <c r="H63" i="12"/>
  <c r="I65" i="12"/>
  <c r="I66" i="12"/>
  <c r="I67" i="12"/>
  <c r="I68" i="12"/>
  <c r="J64" i="12"/>
  <c r="U69" i="16"/>
  <c r="U70" i="16"/>
  <c r="V63" i="16"/>
  <c r="U64" i="16"/>
  <c r="U65" i="16"/>
  <c r="U66" i="16"/>
  <c r="U67" i="16"/>
  <c r="U68" i="16"/>
  <c r="L64" i="14"/>
  <c r="J63" i="14"/>
  <c r="K65" i="14"/>
  <c r="K66" i="14"/>
  <c r="K67" i="14"/>
  <c r="K68" i="14"/>
  <c r="K69" i="14"/>
  <c r="K70" i="14"/>
  <c r="L65" i="14"/>
  <c r="L66" i="14"/>
  <c r="L67" i="14"/>
  <c r="L68" i="14"/>
  <c r="L69" i="14"/>
  <c r="L70" i="14"/>
  <c r="K63" i="13"/>
  <c r="M63" i="13"/>
  <c r="G60" i="14"/>
  <c r="G53" i="14"/>
  <c r="G51" i="14"/>
  <c r="G46" i="14"/>
  <c r="G44" i="14"/>
  <c r="G37" i="14"/>
  <c r="G35" i="14"/>
  <c r="G33" i="14"/>
  <c r="G31" i="14"/>
  <c r="G29" i="14"/>
  <c r="G27" i="14"/>
  <c r="G25" i="14"/>
  <c r="G23" i="14"/>
  <c r="G21" i="14"/>
  <c r="G19" i="14"/>
  <c r="G17" i="14"/>
  <c r="G15" i="14"/>
  <c r="G13" i="14"/>
  <c r="G11" i="14"/>
  <c r="G9" i="14"/>
  <c r="G7" i="14"/>
  <c r="G5" i="14"/>
  <c r="G3" i="14"/>
  <c r="G62" i="14"/>
  <c r="G58" i="14"/>
  <c r="G56" i="14"/>
  <c r="G49" i="14"/>
  <c r="G47" i="14"/>
  <c r="G42" i="14"/>
  <c r="G40" i="14"/>
  <c r="G57" i="14"/>
  <c r="G55" i="14"/>
  <c r="G50" i="14"/>
  <c r="G48" i="14"/>
  <c r="G41" i="14"/>
  <c r="G39" i="14"/>
  <c r="G61" i="14"/>
  <c r="G45" i="14"/>
  <c r="G32" i="14"/>
  <c r="G24" i="14"/>
  <c r="G16" i="14"/>
  <c r="G8" i="14"/>
  <c r="G34" i="14"/>
  <c r="G26" i="14"/>
  <c r="G18" i="14"/>
  <c r="G10" i="14"/>
  <c r="G59" i="14"/>
  <c r="G54" i="14"/>
  <c r="G43" i="14"/>
  <c r="G38" i="14"/>
  <c r="G30" i="14"/>
  <c r="G22" i="14"/>
  <c r="G14" i="14"/>
  <c r="G6" i="14"/>
  <c r="G52" i="14"/>
  <c r="G12" i="14"/>
  <c r="G36" i="14"/>
  <c r="G4" i="14"/>
  <c r="G20" i="14"/>
  <c r="G28" i="14"/>
  <c r="M64" i="14"/>
  <c r="M65" i="14"/>
  <c r="M66" i="14"/>
  <c r="M67" i="14"/>
  <c r="M68" i="14"/>
  <c r="M69" i="14"/>
  <c r="M70" i="14"/>
  <c r="N63" i="14"/>
  <c r="F35" i="1"/>
  <c r="F62" i="14"/>
  <c r="F58" i="14"/>
  <c r="F54" i="14"/>
  <c r="F50" i="14"/>
  <c r="F46" i="14"/>
  <c r="F42" i="14"/>
  <c r="F38" i="14"/>
  <c r="F61" i="14"/>
  <c r="F57" i="14"/>
  <c r="F53" i="14"/>
  <c r="F49" i="14"/>
  <c r="F45" i="14"/>
  <c r="F41" i="14"/>
  <c r="F37" i="14"/>
  <c r="F59" i="14"/>
  <c r="F55" i="14"/>
  <c r="F51" i="14"/>
  <c r="F47" i="14"/>
  <c r="F43" i="14"/>
  <c r="F39" i="14"/>
  <c r="F7" i="14"/>
  <c r="F11" i="14"/>
  <c r="F52" i="14"/>
  <c r="F36" i="14"/>
  <c r="F8" i="14"/>
  <c r="F13" i="14"/>
  <c r="F17" i="14"/>
  <c r="F21" i="14"/>
  <c r="F25" i="14"/>
  <c r="F29" i="14"/>
  <c r="F33" i="14"/>
  <c r="F48" i="14"/>
  <c r="F4" i="14"/>
  <c r="F9" i="14"/>
  <c r="F14" i="14"/>
  <c r="F18" i="14"/>
  <c r="F22" i="14"/>
  <c r="F26" i="14"/>
  <c r="F30" i="14"/>
  <c r="F34" i="14"/>
  <c r="F56" i="14"/>
  <c r="F40" i="14"/>
  <c r="F6" i="14"/>
  <c r="F12" i="14"/>
  <c r="F16" i="14"/>
  <c r="F20" i="14"/>
  <c r="F24" i="14"/>
  <c r="F28" i="14"/>
  <c r="F32" i="14"/>
  <c r="F60" i="14"/>
  <c r="F3" i="14"/>
  <c r="F15" i="14"/>
  <c r="F31" i="14"/>
  <c r="F44" i="14"/>
  <c r="F19" i="14"/>
  <c r="F35" i="14"/>
  <c r="F10" i="14"/>
  <c r="F27" i="14"/>
  <c r="F23" i="14"/>
  <c r="F5" i="14"/>
  <c r="M64" i="12"/>
  <c r="M69" i="12"/>
  <c r="M70" i="12"/>
  <c r="N63" i="12"/>
  <c r="M65" i="12"/>
  <c r="M66" i="12"/>
  <c r="M67" i="12"/>
  <c r="M68" i="12"/>
  <c r="I54" i="15"/>
  <c r="K63" i="15"/>
  <c r="I63" i="11"/>
  <c r="K64" i="11"/>
  <c r="J65" i="11"/>
  <c r="J66" i="11"/>
  <c r="J67" i="11"/>
  <c r="J68" i="11"/>
  <c r="K65" i="11"/>
  <c r="K66" i="11"/>
  <c r="K67" i="11"/>
  <c r="K68" i="11"/>
  <c r="N69" i="11"/>
  <c r="N70" i="11"/>
  <c r="N65" i="11"/>
  <c r="N66" i="11"/>
  <c r="N67" i="11"/>
  <c r="N68" i="11"/>
  <c r="O63" i="11"/>
  <c r="N64" i="11"/>
  <c r="H63" i="16"/>
  <c r="I65" i="16"/>
  <c r="I66" i="16"/>
  <c r="I67" i="16"/>
  <c r="I68" i="16"/>
  <c r="J65" i="16"/>
  <c r="J66" i="16"/>
  <c r="J67" i="16"/>
  <c r="J68" i="16"/>
  <c r="I64" i="16"/>
  <c r="I69" i="16"/>
  <c r="I70" i="16"/>
  <c r="L6" i="8"/>
  <c r="G23" i="1"/>
  <c r="G39" i="1"/>
  <c r="G62" i="1"/>
  <c r="G41" i="1"/>
  <c r="G9" i="1"/>
  <c r="I54" i="1"/>
  <c r="K63" i="1"/>
  <c r="J63" i="1"/>
  <c r="K64" i="1"/>
  <c r="F39" i="1"/>
  <c r="F15" i="1"/>
  <c r="F14" i="1"/>
  <c r="F52" i="1"/>
  <c r="F54" i="1"/>
  <c r="F6" i="1"/>
  <c r="F27" i="1"/>
  <c r="F11" i="1"/>
  <c r="G35" i="1"/>
  <c r="G54" i="1"/>
  <c r="G38" i="1"/>
  <c r="G14" i="1"/>
  <c r="G57" i="1"/>
  <c r="G47" i="1"/>
  <c r="F3" i="1"/>
  <c r="F44" i="1"/>
  <c r="F25" i="1"/>
  <c r="F23" i="1"/>
  <c r="F32" i="1"/>
  <c r="G7" i="1"/>
  <c r="G32" i="1"/>
  <c r="G21" i="1"/>
  <c r="G53" i="1"/>
  <c r="G30" i="1"/>
  <c r="F50" i="1"/>
  <c r="F42" i="1"/>
  <c r="F12" i="1"/>
  <c r="G61" i="1"/>
  <c r="G26" i="1"/>
  <c r="F55" i="1"/>
  <c r="F10" i="1"/>
  <c r="F59" i="1"/>
  <c r="F45" i="1"/>
  <c r="G25" i="1"/>
  <c r="G46" i="1"/>
  <c r="G31" i="1"/>
  <c r="G58" i="1"/>
  <c r="G6" i="1"/>
  <c r="F57" i="1"/>
  <c r="F13" i="1"/>
  <c r="F58" i="1"/>
  <c r="G8" i="1"/>
  <c r="G37" i="1"/>
  <c r="G16" i="1"/>
  <c r="G60" i="1"/>
  <c r="G24" i="1"/>
  <c r="G42" i="1"/>
  <c r="G40" i="1"/>
  <c r="G34" i="1"/>
  <c r="G43" i="1"/>
  <c r="F34" i="1"/>
  <c r="F5" i="1"/>
  <c r="F60" i="1"/>
  <c r="F33" i="1"/>
  <c r="F16" i="1"/>
  <c r="F43" i="1"/>
  <c r="F8" i="1"/>
  <c r="F18" i="1"/>
  <c r="F62" i="1"/>
  <c r="F21" i="1"/>
  <c r="F7" i="1"/>
  <c r="F20" i="1"/>
  <c r="F26" i="1"/>
  <c r="F48" i="1"/>
  <c r="F17" i="1"/>
  <c r="F61" i="1"/>
  <c r="F46" i="1"/>
  <c r="F56" i="1"/>
  <c r="F49" i="1"/>
  <c r="F31" i="1"/>
  <c r="F51" i="1"/>
  <c r="F28" i="1"/>
  <c r="F29" i="1"/>
  <c r="F22" i="1"/>
  <c r="F38" i="1"/>
  <c r="F24" i="1"/>
  <c r="F47" i="1"/>
  <c r="F30" i="1"/>
  <c r="F9" i="1"/>
  <c r="F37" i="1"/>
  <c r="I48" i="1"/>
  <c r="I6" i="8"/>
  <c r="L64" i="1"/>
  <c r="J63" i="15"/>
  <c r="K64" i="15"/>
  <c r="L69" i="15"/>
  <c r="L70" i="15"/>
  <c r="L65" i="15"/>
  <c r="L66" i="15"/>
  <c r="L67" i="15"/>
  <c r="L68" i="15"/>
  <c r="L64" i="15"/>
  <c r="O65" i="11"/>
  <c r="O66" i="11"/>
  <c r="O67" i="11"/>
  <c r="O68" i="11"/>
  <c r="O64" i="11"/>
  <c r="O69" i="11"/>
  <c r="P63" i="11"/>
  <c r="H63" i="11"/>
  <c r="I64" i="11"/>
  <c r="I69" i="11"/>
  <c r="I70" i="11"/>
  <c r="I65" i="11"/>
  <c r="I66" i="11"/>
  <c r="I67" i="11"/>
  <c r="I68" i="11"/>
  <c r="M69" i="13"/>
  <c r="M70" i="13"/>
  <c r="M65" i="13"/>
  <c r="M66" i="13"/>
  <c r="M67" i="13"/>
  <c r="M68" i="13"/>
  <c r="M64" i="13"/>
  <c r="N63" i="13"/>
  <c r="G63" i="12"/>
  <c r="H64" i="12"/>
  <c r="H69" i="12"/>
  <c r="H65" i="12"/>
  <c r="H66" i="12"/>
  <c r="H67" i="12"/>
  <c r="H68" i="12"/>
  <c r="L65" i="13"/>
  <c r="L66" i="13"/>
  <c r="L67" i="13"/>
  <c r="L68" i="13"/>
  <c r="J63" i="13"/>
  <c r="K64" i="13"/>
  <c r="K65" i="13"/>
  <c r="K66" i="13"/>
  <c r="K67" i="13"/>
  <c r="K68" i="13"/>
  <c r="L64" i="13"/>
  <c r="L69" i="13"/>
  <c r="M63" i="15"/>
  <c r="I69" i="12"/>
  <c r="I70" i="12"/>
  <c r="H64" i="16"/>
  <c r="G63" i="16"/>
  <c r="H65" i="16"/>
  <c r="H66" i="16"/>
  <c r="H67" i="16"/>
  <c r="H68" i="16"/>
  <c r="H69" i="16"/>
  <c r="H70" i="16"/>
  <c r="J64" i="11"/>
  <c r="J69" i="11"/>
  <c r="J70" i="11"/>
  <c r="O63" i="12"/>
  <c r="N69" i="12"/>
  <c r="N70" i="12"/>
  <c r="N65" i="12"/>
  <c r="N66" i="12"/>
  <c r="N67" i="12"/>
  <c r="N68" i="12"/>
  <c r="N64" i="12"/>
  <c r="N65" i="14"/>
  <c r="N66" i="14"/>
  <c r="N67" i="14"/>
  <c r="N68" i="14"/>
  <c r="N69" i="14"/>
  <c r="N70" i="14"/>
  <c r="O63" i="14"/>
  <c r="N64" i="14"/>
  <c r="I63" i="14"/>
  <c r="J69" i="14"/>
  <c r="J70" i="14"/>
  <c r="J65" i="14"/>
  <c r="J66" i="14"/>
  <c r="J67" i="14"/>
  <c r="J68" i="14"/>
  <c r="J64" i="14"/>
  <c r="K64" i="14"/>
  <c r="V64" i="16"/>
  <c r="V69" i="16"/>
  <c r="V70" i="16"/>
  <c r="W63" i="16"/>
  <c r="V65" i="16"/>
  <c r="V66" i="16"/>
  <c r="V67" i="16"/>
  <c r="V68" i="16"/>
  <c r="I64" i="12"/>
  <c r="L70" i="1"/>
  <c r="L71" i="1"/>
  <c r="L65" i="1"/>
  <c r="L66" i="1"/>
  <c r="L67" i="1"/>
  <c r="L68" i="1"/>
  <c r="M63" i="1"/>
  <c r="M70" i="1"/>
  <c r="K70" i="1"/>
  <c r="K65" i="1"/>
  <c r="K66" i="1"/>
  <c r="K67" i="1"/>
  <c r="K69" i="1"/>
  <c r="M64" i="1"/>
  <c r="M65" i="1"/>
  <c r="M66" i="1"/>
  <c r="M67" i="1"/>
  <c r="I63" i="1"/>
  <c r="J65" i="1"/>
  <c r="J66" i="1"/>
  <c r="J67" i="1"/>
  <c r="P63" i="12"/>
  <c r="O64" i="12"/>
  <c r="O65" i="12"/>
  <c r="O66" i="12"/>
  <c r="O67" i="12"/>
  <c r="O68" i="12"/>
  <c r="O69" i="12"/>
  <c r="O70" i="12"/>
  <c r="F63" i="16"/>
  <c r="G69" i="16"/>
  <c r="G70" i="16"/>
  <c r="G64" i="16"/>
  <c r="N63" i="15"/>
  <c r="M65" i="15"/>
  <c r="M66" i="15"/>
  <c r="M67" i="15"/>
  <c r="M68" i="15"/>
  <c r="M64" i="15"/>
  <c r="M69" i="15"/>
  <c r="M70" i="15"/>
  <c r="O63" i="13"/>
  <c r="N65" i="13"/>
  <c r="N66" i="13"/>
  <c r="N67" i="13"/>
  <c r="N68" i="13"/>
  <c r="N64" i="13"/>
  <c r="N69" i="13"/>
  <c r="N70" i="13"/>
  <c r="P64" i="11"/>
  <c r="P69" i="11"/>
  <c r="P70" i="11"/>
  <c r="Q63" i="11"/>
  <c r="P65" i="11"/>
  <c r="P66" i="11"/>
  <c r="P67" i="11"/>
  <c r="P68" i="11"/>
  <c r="I63" i="15"/>
  <c r="J64" i="15"/>
  <c r="J65" i="15"/>
  <c r="J66" i="15"/>
  <c r="J67" i="15"/>
  <c r="J68" i="15"/>
  <c r="J69" i="15"/>
  <c r="J70" i="15"/>
  <c r="N63" i="1"/>
  <c r="W64" i="16"/>
  <c r="W65" i="16"/>
  <c r="W66" i="16"/>
  <c r="W67" i="16"/>
  <c r="W68" i="16"/>
  <c r="X63" i="16"/>
  <c r="W69" i="16"/>
  <c r="W70" i="16"/>
  <c r="K65" i="15"/>
  <c r="K66" i="15"/>
  <c r="K67" i="15"/>
  <c r="K68" i="15"/>
  <c r="H63" i="14"/>
  <c r="I69" i="14"/>
  <c r="I65" i="14"/>
  <c r="I66" i="14"/>
  <c r="I67" i="14"/>
  <c r="I68" i="14"/>
  <c r="O65" i="14"/>
  <c r="O66" i="14"/>
  <c r="O67" i="14"/>
  <c r="O68" i="14"/>
  <c r="O64" i="14"/>
  <c r="P63" i="14"/>
  <c r="O69" i="14"/>
  <c r="O70" i="14"/>
  <c r="I63" i="13"/>
  <c r="J69" i="13"/>
  <c r="J70" i="13"/>
  <c r="J65" i="13"/>
  <c r="J66" i="13"/>
  <c r="J67" i="13"/>
  <c r="J68" i="13"/>
  <c r="J64" i="13"/>
  <c r="K69" i="13"/>
  <c r="K70" i="13"/>
  <c r="F63" i="12"/>
  <c r="G65" i="12"/>
  <c r="G66" i="12"/>
  <c r="G69" i="12"/>
  <c r="G70" i="12"/>
  <c r="G63" i="11"/>
  <c r="H65" i="11"/>
  <c r="H66" i="11"/>
  <c r="H67" i="11"/>
  <c r="H68" i="11"/>
  <c r="H69" i="11"/>
  <c r="H70" i="11"/>
  <c r="K69" i="15"/>
  <c r="K70" i="15"/>
  <c r="L69" i="1"/>
  <c r="K68" i="1"/>
  <c r="J64" i="1"/>
  <c r="J70" i="1"/>
  <c r="J71" i="1"/>
  <c r="J68" i="1"/>
  <c r="J69" i="1"/>
  <c r="N64" i="1"/>
  <c r="N70" i="1"/>
  <c r="N65" i="1"/>
  <c r="N66" i="1"/>
  <c r="N67" i="1"/>
  <c r="O63" i="1"/>
  <c r="M68" i="1"/>
  <c r="M69" i="1"/>
  <c r="H63" i="1"/>
  <c r="I70" i="1"/>
  <c r="I71" i="1"/>
  <c r="Q64" i="11"/>
  <c r="Q69" i="11"/>
  <c r="Q70" i="11"/>
  <c r="Q65" i="11"/>
  <c r="Q66" i="11"/>
  <c r="Q67" i="11"/>
  <c r="Q68" i="11"/>
  <c r="R63" i="11"/>
  <c r="Q63" i="14"/>
  <c r="P64" i="14"/>
  <c r="P65" i="14"/>
  <c r="P66" i="14"/>
  <c r="P67" i="14"/>
  <c r="P68" i="14"/>
  <c r="P69" i="14"/>
  <c r="P70" i="14"/>
  <c r="G63" i="14"/>
  <c r="H69" i="14"/>
  <c r="H70" i="14"/>
  <c r="E63" i="16"/>
  <c r="F64" i="16"/>
  <c r="F65" i="16"/>
  <c r="F66" i="16"/>
  <c r="F69" i="16"/>
  <c r="F70" i="16"/>
  <c r="H64" i="11"/>
  <c r="G64" i="12"/>
  <c r="H63" i="13"/>
  <c r="I69" i="13"/>
  <c r="I70" i="13"/>
  <c r="I64" i="14"/>
  <c r="H63" i="15"/>
  <c r="I69" i="15"/>
  <c r="I70" i="15"/>
  <c r="I65" i="15"/>
  <c r="I66" i="15"/>
  <c r="I67" i="15"/>
  <c r="I68" i="15"/>
  <c r="I64" i="15"/>
  <c r="P63" i="13"/>
  <c r="O64" i="13"/>
  <c r="O69" i="13"/>
  <c r="O70" i="13"/>
  <c r="O65" i="13"/>
  <c r="O66" i="13"/>
  <c r="O67" i="13"/>
  <c r="O68" i="13"/>
  <c r="O63" i="15"/>
  <c r="N69" i="15"/>
  <c r="N70" i="15"/>
  <c r="N65" i="15"/>
  <c r="N66" i="15"/>
  <c r="N67" i="15"/>
  <c r="N68" i="15"/>
  <c r="N64" i="15"/>
  <c r="G65" i="16"/>
  <c r="G66" i="16"/>
  <c r="P65" i="12"/>
  <c r="P66" i="12"/>
  <c r="P67" i="12"/>
  <c r="P68" i="12"/>
  <c r="Q63" i="12"/>
  <c r="P64" i="12"/>
  <c r="P69" i="12"/>
  <c r="P70" i="12"/>
  <c r="F63" i="11"/>
  <c r="G64" i="11"/>
  <c r="G69" i="11"/>
  <c r="G70" i="11"/>
  <c r="E63" i="12"/>
  <c r="F64" i="12"/>
  <c r="Y63" i="16"/>
  <c r="X69" i="16"/>
  <c r="X70" i="16"/>
  <c r="X64" i="16"/>
  <c r="X65" i="16"/>
  <c r="X66" i="16"/>
  <c r="X67" i="16"/>
  <c r="X68" i="16"/>
  <c r="I65" i="1"/>
  <c r="I66" i="1"/>
  <c r="I67" i="1"/>
  <c r="I69" i="1"/>
  <c r="G63" i="1"/>
  <c r="H65" i="1"/>
  <c r="H66" i="1"/>
  <c r="H67" i="1"/>
  <c r="N68" i="1"/>
  <c r="N69" i="1"/>
  <c r="P63" i="1"/>
  <c r="O64" i="1"/>
  <c r="O65" i="1"/>
  <c r="O66" i="1"/>
  <c r="O67" i="1"/>
  <c r="O70" i="1"/>
  <c r="O71" i="1"/>
  <c r="I64" i="1"/>
  <c r="I64" i="13"/>
  <c r="H65" i="14"/>
  <c r="H66" i="14"/>
  <c r="H67" i="14"/>
  <c r="H68" i="14"/>
  <c r="R69" i="11"/>
  <c r="R70" i="11"/>
  <c r="R65" i="11"/>
  <c r="R66" i="11"/>
  <c r="R67" i="11"/>
  <c r="R68" i="11"/>
  <c r="R64" i="11"/>
  <c r="S63" i="11"/>
  <c r="D63" i="12"/>
  <c r="E64" i="12"/>
  <c r="E69" i="12"/>
  <c r="E70" i="12"/>
  <c r="E65" i="12"/>
  <c r="Z63" i="16"/>
  <c r="Y65" i="16"/>
  <c r="Y66" i="16"/>
  <c r="Y67" i="16"/>
  <c r="Y68" i="16"/>
  <c r="Y69" i="16"/>
  <c r="Y70" i="16"/>
  <c r="Y64" i="16"/>
  <c r="F69" i="12"/>
  <c r="F70" i="12"/>
  <c r="E63" i="11"/>
  <c r="F65" i="11"/>
  <c r="F66" i="11"/>
  <c r="F69" i="11"/>
  <c r="F70" i="11"/>
  <c r="G63" i="13"/>
  <c r="H64" i="13"/>
  <c r="H65" i="13"/>
  <c r="H66" i="13"/>
  <c r="H67" i="13"/>
  <c r="H68" i="13"/>
  <c r="H69" i="13"/>
  <c r="H70" i="13"/>
  <c r="F63" i="14"/>
  <c r="Q64" i="12"/>
  <c r="R63" i="12"/>
  <c r="Q69" i="12"/>
  <c r="Q70" i="12"/>
  <c r="Q65" i="12"/>
  <c r="Q66" i="12"/>
  <c r="Q67" i="12"/>
  <c r="Q68" i="12"/>
  <c r="F65" i="12"/>
  <c r="F66" i="12"/>
  <c r="G65" i="11"/>
  <c r="G66" i="11"/>
  <c r="O69" i="15"/>
  <c r="O70" i="15"/>
  <c r="O65" i="15"/>
  <c r="O66" i="15"/>
  <c r="O67" i="15"/>
  <c r="O68" i="15"/>
  <c r="P63" i="15"/>
  <c r="O64" i="15"/>
  <c r="P64" i="13"/>
  <c r="Q63" i="13"/>
  <c r="P65" i="13"/>
  <c r="P66" i="13"/>
  <c r="P67" i="13"/>
  <c r="P68" i="13"/>
  <c r="P69" i="13"/>
  <c r="P70" i="13"/>
  <c r="G63" i="15"/>
  <c r="H65" i="15"/>
  <c r="H66" i="15"/>
  <c r="H67" i="15"/>
  <c r="H68" i="15"/>
  <c r="H64" i="15"/>
  <c r="I65" i="13"/>
  <c r="I66" i="13"/>
  <c r="I67" i="13"/>
  <c r="I68" i="13"/>
  <c r="D63" i="16"/>
  <c r="E65" i="16"/>
  <c r="E64" i="16"/>
  <c r="E69" i="16"/>
  <c r="E70" i="16"/>
  <c r="H64" i="14"/>
  <c r="Q64" i="14"/>
  <c r="Q65" i="14"/>
  <c r="Q66" i="14"/>
  <c r="Q67" i="14"/>
  <c r="Q68" i="14"/>
  <c r="R63" i="14"/>
  <c r="Q69" i="14"/>
  <c r="Q70" i="14"/>
  <c r="H64" i="1"/>
  <c r="I68" i="1"/>
  <c r="H70" i="1"/>
  <c r="H71" i="1"/>
  <c r="P65" i="1"/>
  <c r="P66" i="1"/>
  <c r="P67" i="1"/>
  <c r="P70" i="1"/>
  <c r="P71" i="1"/>
  <c r="P64" i="1"/>
  <c r="Q63" i="1"/>
  <c r="H69" i="1"/>
  <c r="H68" i="1"/>
  <c r="O68" i="1"/>
  <c r="O69" i="1"/>
  <c r="F63" i="1"/>
  <c r="G65" i="1"/>
  <c r="G66" i="1"/>
  <c r="P64" i="15"/>
  <c r="P69" i="15"/>
  <c r="P70" i="15"/>
  <c r="P65" i="15"/>
  <c r="P66" i="15"/>
  <c r="P67" i="15"/>
  <c r="P68" i="15"/>
  <c r="Q63" i="15"/>
  <c r="E63" i="14"/>
  <c r="F69" i="14"/>
  <c r="F70" i="14"/>
  <c r="F64" i="14"/>
  <c r="G70" i="1"/>
  <c r="G71" i="1"/>
  <c r="F63" i="15"/>
  <c r="G64" i="15"/>
  <c r="G69" i="15"/>
  <c r="G70" i="15"/>
  <c r="G65" i="15"/>
  <c r="G66" i="15"/>
  <c r="Q65" i="13"/>
  <c r="Q66" i="13"/>
  <c r="Q67" i="13"/>
  <c r="Q68" i="13"/>
  <c r="R63" i="13"/>
  <c r="Q69" i="13"/>
  <c r="Q70" i="13"/>
  <c r="Q64" i="13"/>
  <c r="G69" i="14"/>
  <c r="G70" i="14"/>
  <c r="Z64" i="16"/>
  <c r="AA63" i="16"/>
  <c r="Z69" i="16"/>
  <c r="Z70" i="16"/>
  <c r="Z65" i="16"/>
  <c r="Z66" i="16"/>
  <c r="Z67" i="16"/>
  <c r="Z68" i="16"/>
  <c r="E66" i="16"/>
  <c r="R64" i="14"/>
  <c r="R65" i="14"/>
  <c r="R66" i="14"/>
  <c r="R67" i="14"/>
  <c r="R68" i="14"/>
  <c r="R69" i="14"/>
  <c r="R70" i="14"/>
  <c r="S63" i="14"/>
  <c r="G64" i="14"/>
  <c r="D63" i="11"/>
  <c r="E65" i="11"/>
  <c r="E69" i="11"/>
  <c r="E70" i="11"/>
  <c r="E66" i="12"/>
  <c r="T63" i="11"/>
  <c r="S69" i="11"/>
  <c r="S70" i="11"/>
  <c r="S64" i="11"/>
  <c r="S65" i="11"/>
  <c r="S66" i="11"/>
  <c r="S67" i="11"/>
  <c r="S68" i="11"/>
  <c r="H69" i="15"/>
  <c r="H70" i="15"/>
  <c r="R69" i="12"/>
  <c r="R64" i="12"/>
  <c r="S63" i="12"/>
  <c r="R65" i="12"/>
  <c r="R66" i="12"/>
  <c r="R67" i="12"/>
  <c r="R68" i="12"/>
  <c r="G65" i="14"/>
  <c r="G66" i="14"/>
  <c r="F63" i="13"/>
  <c r="G69" i="13"/>
  <c r="G70" i="13"/>
  <c r="G64" i="13"/>
  <c r="F64" i="11"/>
  <c r="E63" i="1"/>
  <c r="F70" i="1"/>
  <c r="F71" i="1"/>
  <c r="P68" i="1"/>
  <c r="P69" i="1"/>
  <c r="G64" i="1"/>
  <c r="R63" i="1"/>
  <c r="Q70" i="1"/>
  <c r="Q71" i="1"/>
  <c r="Q64" i="1"/>
  <c r="Q65" i="1"/>
  <c r="Q66" i="1"/>
  <c r="Q67" i="1"/>
  <c r="E66" i="11"/>
  <c r="E63" i="13"/>
  <c r="F65" i="13"/>
  <c r="F66" i="13"/>
  <c r="F64" i="13"/>
  <c r="F69" i="13"/>
  <c r="F70" i="13"/>
  <c r="G65" i="13"/>
  <c r="G66" i="13"/>
  <c r="T65" i="11"/>
  <c r="T66" i="11"/>
  <c r="T67" i="11"/>
  <c r="T68" i="11"/>
  <c r="U63" i="11"/>
  <c r="T69" i="11"/>
  <c r="T70" i="11"/>
  <c r="T64" i="11"/>
  <c r="E64" i="11"/>
  <c r="S65" i="14"/>
  <c r="S66" i="14"/>
  <c r="S67" i="14"/>
  <c r="S68" i="14"/>
  <c r="S64" i="14"/>
  <c r="T63" i="14"/>
  <c r="S69" i="14"/>
  <c r="AA64" i="16"/>
  <c r="AA69" i="16"/>
  <c r="AA70" i="16"/>
  <c r="AA65" i="16"/>
  <c r="AA66" i="16"/>
  <c r="AA67" i="16"/>
  <c r="AA68" i="16"/>
  <c r="E63" i="15"/>
  <c r="F69" i="15"/>
  <c r="F70" i="15"/>
  <c r="F65" i="15"/>
  <c r="F66" i="15"/>
  <c r="F64" i="15"/>
  <c r="Q64" i="15"/>
  <c r="R63" i="15"/>
  <c r="Q65" i="15"/>
  <c r="Q66" i="15"/>
  <c r="Q67" i="15"/>
  <c r="Q68" i="15"/>
  <c r="Q69" i="15"/>
  <c r="Q70" i="15"/>
  <c r="S63" i="13"/>
  <c r="R65" i="13"/>
  <c r="R66" i="13"/>
  <c r="R67" i="13"/>
  <c r="R68" i="13"/>
  <c r="R69" i="13"/>
  <c r="R70" i="13"/>
  <c r="R64" i="13"/>
  <c r="D63" i="14"/>
  <c r="E64" i="14"/>
  <c r="E69" i="14"/>
  <c r="E70" i="14"/>
  <c r="E65" i="14"/>
  <c r="S65" i="12"/>
  <c r="T63" i="12"/>
  <c r="S64" i="12"/>
  <c r="S69" i="12"/>
  <c r="S70" i="12"/>
  <c r="F65" i="14"/>
  <c r="F66" i="14"/>
  <c r="F65" i="1"/>
  <c r="F66" i="1"/>
  <c r="Q68" i="1"/>
  <c r="Q69" i="1"/>
  <c r="D63" i="1"/>
  <c r="E65" i="1"/>
  <c r="E64" i="1"/>
  <c r="R65" i="1"/>
  <c r="R66" i="1"/>
  <c r="R67" i="1"/>
  <c r="R70" i="1"/>
  <c r="S63" i="1"/>
  <c r="R64" i="1"/>
  <c r="F64" i="1"/>
  <c r="E66" i="14"/>
  <c r="T65" i="12"/>
  <c r="T66" i="12"/>
  <c r="T67" i="12"/>
  <c r="T68" i="12"/>
  <c r="U63" i="12"/>
  <c r="T64" i="12"/>
  <c r="T69" i="12"/>
  <c r="T70" i="12"/>
  <c r="R65" i="15"/>
  <c r="R66" i="15"/>
  <c r="R67" i="15"/>
  <c r="R68" i="15"/>
  <c r="S63" i="15"/>
  <c r="R64" i="15"/>
  <c r="R69" i="15"/>
  <c r="T69" i="14"/>
  <c r="T70" i="14"/>
  <c r="U63" i="14"/>
  <c r="T64" i="14"/>
  <c r="T65" i="14"/>
  <c r="T66" i="14"/>
  <c r="T67" i="14"/>
  <c r="T68" i="14"/>
  <c r="S66" i="12"/>
  <c r="S67" i="12"/>
  <c r="S68" i="12"/>
  <c r="S64" i="13"/>
  <c r="S65" i="13"/>
  <c r="S66" i="13"/>
  <c r="S67" i="13"/>
  <c r="S68" i="13"/>
  <c r="S69" i="13"/>
  <c r="S70" i="13"/>
  <c r="T63" i="13"/>
  <c r="D63" i="15"/>
  <c r="E69" i="15"/>
  <c r="E70" i="15"/>
  <c r="W60" i="16"/>
  <c r="U64" i="11"/>
  <c r="V63" i="11"/>
  <c r="U65" i="11"/>
  <c r="U66" i="11"/>
  <c r="U67" i="11"/>
  <c r="U68" i="11"/>
  <c r="U69" i="11"/>
  <c r="D63" i="13"/>
  <c r="E64" i="13"/>
  <c r="E69" i="13"/>
  <c r="E70" i="13"/>
  <c r="E65" i="13"/>
  <c r="E66" i="1"/>
  <c r="R68" i="1"/>
  <c r="R69" i="1"/>
  <c r="S65" i="1"/>
  <c r="S66" i="1"/>
  <c r="S67" i="1"/>
  <c r="S70" i="1"/>
  <c r="T63" i="1"/>
  <c r="S64" i="1"/>
  <c r="E70" i="1"/>
  <c r="E71" i="1"/>
  <c r="E66" i="13"/>
  <c r="M70" i="16"/>
  <c r="L70" i="16"/>
  <c r="E65" i="15"/>
  <c r="T69" i="13"/>
  <c r="T70" i="13"/>
  <c r="U63" i="13"/>
  <c r="T65" i="13"/>
  <c r="T66" i="13"/>
  <c r="T67" i="13"/>
  <c r="T68" i="13"/>
  <c r="T64" i="13"/>
  <c r="V63" i="14"/>
  <c r="U69" i="14"/>
  <c r="U70" i="14"/>
  <c r="U64" i="14"/>
  <c r="U65" i="14"/>
  <c r="U66" i="14"/>
  <c r="U67" i="14"/>
  <c r="U68" i="14"/>
  <c r="E64" i="15"/>
  <c r="V69" i="11"/>
  <c r="V70" i="11"/>
  <c r="W63" i="11"/>
  <c r="V64" i="11"/>
  <c r="V65" i="11"/>
  <c r="T63" i="15"/>
  <c r="S64" i="15"/>
  <c r="S65" i="15"/>
  <c r="S66" i="15"/>
  <c r="S67" i="15"/>
  <c r="S68" i="15"/>
  <c r="S69" i="15"/>
  <c r="S70" i="15"/>
  <c r="U69" i="12"/>
  <c r="U70" i="12"/>
  <c r="V63" i="12"/>
  <c r="U64" i="12"/>
  <c r="U65" i="12"/>
  <c r="U66" i="12"/>
  <c r="U67" i="12"/>
  <c r="U68" i="12"/>
  <c r="S68" i="1"/>
  <c r="S69" i="1"/>
  <c r="U63" i="1"/>
  <c r="T70" i="1"/>
  <c r="T65" i="1"/>
  <c r="T66" i="1"/>
  <c r="T67" i="1"/>
  <c r="T64" i="1"/>
  <c r="V69" i="12"/>
  <c r="V70" i="12"/>
  <c r="W63" i="12"/>
  <c r="V64" i="12"/>
  <c r="V65" i="12"/>
  <c r="V66" i="12"/>
  <c r="V67" i="12"/>
  <c r="V68" i="12"/>
  <c r="W69" i="11"/>
  <c r="W70" i="11"/>
  <c r="X63" i="11"/>
  <c r="W65" i="11"/>
  <c r="W66" i="11"/>
  <c r="W67" i="11"/>
  <c r="W68" i="11"/>
  <c r="W64" i="11"/>
  <c r="V69" i="14"/>
  <c r="V70" i="14"/>
  <c r="V65" i="14"/>
  <c r="V66" i="14"/>
  <c r="V67" i="14"/>
  <c r="V68" i="14"/>
  <c r="W63" i="14"/>
  <c r="V64" i="14"/>
  <c r="U69" i="13"/>
  <c r="U70" i="13"/>
  <c r="U65" i="13"/>
  <c r="U66" i="13"/>
  <c r="U67" i="13"/>
  <c r="U68" i="13"/>
  <c r="V63" i="13"/>
  <c r="U64" i="13"/>
  <c r="U63" i="15"/>
  <c r="T64" i="15"/>
  <c r="T69" i="15"/>
  <c r="T70" i="15"/>
  <c r="T65" i="15"/>
  <c r="T66" i="15"/>
  <c r="T67" i="15"/>
  <c r="T68" i="15"/>
  <c r="V66" i="11"/>
  <c r="V67" i="11"/>
  <c r="V68" i="11"/>
  <c r="E66" i="15"/>
  <c r="U70" i="1"/>
  <c r="U65" i="1"/>
  <c r="U66" i="1"/>
  <c r="U67" i="1"/>
  <c r="U64" i="1"/>
  <c r="V63" i="1"/>
  <c r="T69" i="1"/>
  <c r="T68" i="1"/>
  <c r="V64" i="13"/>
  <c r="W63" i="13"/>
  <c r="V69" i="13"/>
  <c r="V65" i="13"/>
  <c r="V66" i="13"/>
  <c r="V67" i="13"/>
  <c r="V68" i="13"/>
  <c r="W65" i="14"/>
  <c r="W66" i="14"/>
  <c r="W67" i="14"/>
  <c r="W68" i="14"/>
  <c r="W64" i="14"/>
  <c r="W69" i="14"/>
  <c r="W70" i="14"/>
  <c r="X63" i="14"/>
  <c r="U65" i="15"/>
  <c r="V63" i="15"/>
  <c r="U69" i="15"/>
  <c r="U64" i="15"/>
  <c r="Y63" i="11"/>
  <c r="X65" i="11"/>
  <c r="X69" i="11"/>
  <c r="X70" i="11"/>
  <c r="X64" i="11"/>
  <c r="X63" i="12"/>
  <c r="W65" i="12"/>
  <c r="W64" i="12"/>
  <c r="W69" i="12"/>
  <c r="W70" i="12"/>
  <c r="U68" i="1"/>
  <c r="U69" i="1"/>
  <c r="W63" i="1"/>
  <c r="V70" i="1"/>
  <c r="V71" i="1"/>
  <c r="V64" i="1"/>
  <c r="V65" i="1"/>
  <c r="V66" i="1"/>
  <c r="V67" i="1"/>
  <c r="Y63" i="14"/>
  <c r="X69" i="14"/>
  <c r="X70" i="14"/>
  <c r="X64" i="14"/>
  <c r="X65" i="14"/>
  <c r="W66" i="12"/>
  <c r="W67" i="12"/>
  <c r="W68" i="12"/>
  <c r="X66" i="11"/>
  <c r="X67" i="11"/>
  <c r="X68" i="11"/>
  <c r="W63" i="15"/>
  <c r="V64" i="15"/>
  <c r="V69" i="15"/>
  <c r="V70" i="15"/>
  <c r="V65" i="15"/>
  <c r="V66" i="15"/>
  <c r="V67" i="15"/>
  <c r="V68" i="15"/>
  <c r="X63" i="13"/>
  <c r="W69" i="13"/>
  <c r="W70" i="13"/>
  <c r="W64" i="13"/>
  <c r="W65" i="13"/>
  <c r="X64" i="12"/>
  <c r="X65" i="12"/>
  <c r="X66" i="12"/>
  <c r="X67" i="12"/>
  <c r="X68" i="12"/>
  <c r="Y63" i="12"/>
  <c r="X69" i="12"/>
  <c r="X70" i="12"/>
  <c r="Y64" i="11"/>
  <c r="Z63" i="11"/>
  <c r="Y65" i="11"/>
  <c r="Y66" i="11"/>
  <c r="Y67" i="11"/>
  <c r="Y68" i="11"/>
  <c r="Y69" i="11"/>
  <c r="Y70" i="11"/>
  <c r="U66" i="15"/>
  <c r="U67" i="15"/>
  <c r="U68" i="15"/>
  <c r="V68" i="1"/>
  <c r="V69" i="1"/>
  <c r="X63" i="1"/>
  <c r="W70" i="1"/>
  <c r="W71" i="1"/>
  <c r="W64" i="1"/>
  <c r="W65" i="1"/>
  <c r="W66" i="1"/>
  <c r="W67" i="1"/>
  <c r="Z64" i="11"/>
  <c r="AA63" i="11"/>
  <c r="Z69" i="11"/>
  <c r="Z70" i="11"/>
  <c r="Z65" i="11"/>
  <c r="Z66" i="11"/>
  <c r="Z67" i="11"/>
  <c r="Z68" i="11"/>
  <c r="W66" i="13"/>
  <c r="W67" i="13"/>
  <c r="W68" i="13"/>
  <c r="X66" i="14"/>
  <c r="X67" i="14"/>
  <c r="X68" i="14"/>
  <c r="Y65" i="12"/>
  <c r="Y66" i="12"/>
  <c r="Y67" i="12"/>
  <c r="Y68" i="12"/>
  <c r="Z63" i="12"/>
  <c r="Y64" i="12"/>
  <c r="Y69" i="12"/>
  <c r="Y70" i="12"/>
  <c r="X69" i="13"/>
  <c r="X70" i="13"/>
  <c r="Y63" i="13"/>
  <c r="X64" i="13"/>
  <c r="X65" i="13"/>
  <c r="X66" i="13"/>
  <c r="X67" i="13"/>
  <c r="X68" i="13"/>
  <c r="W64" i="15"/>
  <c r="W69" i="15"/>
  <c r="W70" i="15"/>
  <c r="W65" i="15"/>
  <c r="X63" i="15"/>
  <c r="Y69" i="14"/>
  <c r="Y70" i="14"/>
  <c r="Z63" i="14"/>
  <c r="Y64" i="14"/>
  <c r="Y65" i="14"/>
  <c r="Y66" i="14"/>
  <c r="Y67" i="14"/>
  <c r="Y68" i="14"/>
  <c r="W68" i="1"/>
  <c r="W69" i="1"/>
  <c r="X64" i="1"/>
  <c r="X70" i="1"/>
  <c r="X71" i="1"/>
  <c r="X65" i="1"/>
  <c r="X66" i="1"/>
  <c r="X67" i="1"/>
  <c r="Y63" i="1"/>
  <c r="Z64" i="12"/>
  <c r="Z69" i="12"/>
  <c r="Z70" i="12"/>
  <c r="AA63" i="12"/>
  <c r="Z65" i="12"/>
  <c r="Z66" i="12"/>
  <c r="Z67" i="12"/>
  <c r="Z68" i="12"/>
  <c r="W66" i="15"/>
  <c r="W67" i="15"/>
  <c r="W68" i="15"/>
  <c r="AA69" i="11"/>
  <c r="AA70" i="11"/>
  <c r="AA65" i="11"/>
  <c r="AA64" i="11"/>
  <c r="Z69" i="14"/>
  <c r="Z70" i="14"/>
  <c r="AA63" i="14"/>
  <c r="Z65" i="14"/>
  <c r="Z66" i="14"/>
  <c r="Z67" i="14"/>
  <c r="Z68" i="14"/>
  <c r="Z64" i="14"/>
  <c r="Y69" i="13"/>
  <c r="Y70" i="13"/>
  <c r="Y64" i="13"/>
  <c r="Z63" i="13"/>
  <c r="Y65" i="13"/>
  <c r="Y66" i="13"/>
  <c r="Y67" i="13"/>
  <c r="Y68" i="13"/>
  <c r="X65" i="15"/>
  <c r="X66" i="15"/>
  <c r="X67" i="15"/>
  <c r="X68" i="15"/>
  <c r="X64" i="15"/>
  <c r="Y63" i="15"/>
  <c r="X69" i="15"/>
  <c r="X70" i="15"/>
  <c r="X68" i="1"/>
  <c r="X69" i="1"/>
  <c r="Z63" i="1"/>
  <c r="Y70" i="1"/>
  <c r="Y71" i="1"/>
  <c r="Y64" i="1"/>
  <c r="Y65" i="1"/>
  <c r="Y66" i="1"/>
  <c r="Y67" i="1"/>
  <c r="AA64" i="14"/>
  <c r="AA69" i="14"/>
  <c r="AA70" i="14"/>
  <c r="AA65" i="14"/>
  <c r="AA69" i="12"/>
  <c r="AA70" i="12"/>
  <c r="AA65" i="12"/>
  <c r="AA64" i="12"/>
  <c r="Y65" i="15"/>
  <c r="Y66" i="15"/>
  <c r="Y67" i="15"/>
  <c r="Y68" i="15"/>
  <c r="Y64" i="15"/>
  <c r="Y69" i="15"/>
  <c r="Y70" i="15"/>
  <c r="Z63" i="15"/>
  <c r="Z65" i="13"/>
  <c r="Z66" i="13"/>
  <c r="Z67" i="13"/>
  <c r="Z68" i="13"/>
  <c r="Z69" i="13"/>
  <c r="Z70" i="13"/>
  <c r="AA63" i="13"/>
  <c r="Z64" i="13"/>
  <c r="AA66" i="11"/>
  <c r="AA67" i="11"/>
  <c r="AA68" i="11"/>
  <c r="W60" i="11"/>
  <c r="Y68" i="1"/>
  <c r="Y69" i="1"/>
  <c r="Z70" i="1"/>
  <c r="Z71" i="1"/>
  <c r="Z65" i="1"/>
  <c r="Z66" i="1"/>
  <c r="Z67" i="1"/>
  <c r="Z64" i="1"/>
  <c r="AA63" i="1"/>
  <c r="AA66" i="14"/>
  <c r="AA67" i="14"/>
  <c r="AA68" i="14"/>
  <c r="W60" i="14"/>
  <c r="AA64" i="13"/>
  <c r="AA65" i="13"/>
  <c r="AA69" i="13"/>
  <c r="AA70" i="13"/>
  <c r="AA66" i="12"/>
  <c r="AA67" i="12"/>
  <c r="AA68" i="12"/>
  <c r="W60" i="12"/>
  <c r="AA63" i="15"/>
  <c r="Z65" i="15"/>
  <c r="Z66" i="15"/>
  <c r="Z67" i="15"/>
  <c r="Z68" i="15"/>
  <c r="Z64" i="15"/>
  <c r="Z69" i="15"/>
  <c r="Z70" i="15"/>
  <c r="O70" i="11"/>
  <c r="U70" i="11"/>
  <c r="Z69" i="1"/>
  <c r="Z68" i="1"/>
  <c r="AA64" i="1"/>
  <c r="AA65" i="1"/>
  <c r="AA70" i="1"/>
  <c r="AA71" i="1"/>
  <c r="I70" i="14"/>
  <c r="S70" i="14"/>
  <c r="AA64" i="15"/>
  <c r="AA69" i="15"/>
  <c r="AA70" i="15"/>
  <c r="AA65" i="15"/>
  <c r="H70" i="12"/>
  <c r="R70" i="12"/>
  <c r="AA66" i="13"/>
  <c r="AA67" i="13"/>
  <c r="AA68" i="13"/>
  <c r="W60" i="13"/>
  <c r="AA66" i="1"/>
  <c r="AA67" i="1"/>
  <c r="W60" i="1"/>
  <c r="L70" i="13"/>
  <c r="V70" i="13"/>
  <c r="AA66" i="15"/>
  <c r="AA67" i="15"/>
  <c r="AA68" i="15"/>
  <c r="W60" i="15"/>
  <c r="K71" i="1"/>
  <c r="U71" i="1"/>
  <c r="N71" i="1"/>
  <c r="M71" i="1"/>
  <c r="R71" i="1"/>
  <c r="AA68" i="1"/>
  <c r="AA69" i="1"/>
  <c r="S71" i="1"/>
  <c r="T71" i="1"/>
  <c r="R70" i="15"/>
  <c r="U70" i="15"/>
</calcChain>
</file>

<file path=xl/comments1.xml><?xml version="1.0" encoding="utf-8"?>
<comments xmlns="http://schemas.openxmlformats.org/spreadsheetml/2006/main">
  <authors>
    <author>Author</author>
  </authors>
  <commentList>
    <comment ref="B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<sst xmlns="http://schemas.openxmlformats.org/spreadsheetml/2006/main" count="407" uniqueCount="79">
  <si>
    <t xml:space="preserve"> </t>
  </si>
  <si>
    <t>Evénements</t>
  </si>
  <si>
    <t>Résolution</t>
  </si>
  <si>
    <t>Médiane</t>
  </si>
  <si>
    <t>Moyenne</t>
  </si>
  <si>
    <t>Mode</t>
  </si>
  <si>
    <t>Max</t>
  </si>
  <si>
    <t>Min</t>
  </si>
  <si>
    <t>Ecart type</t>
  </si>
  <si>
    <t>Nbr de valeurs</t>
  </si>
  <si>
    <t>Etendue</t>
  </si>
  <si>
    <t>Largeur de classe</t>
  </si>
  <si>
    <t>Limite inf. classe</t>
  </si>
  <si>
    <t>Classes</t>
  </si>
  <si>
    <t>Fréquence</t>
  </si>
  <si>
    <t>milieu de classes</t>
  </si>
  <si>
    <t>loi normale</t>
  </si>
  <si>
    <t>Tol. INF</t>
  </si>
  <si>
    <t>Tol. SUP</t>
  </si>
  <si>
    <t>Tolérance</t>
  </si>
  <si>
    <t>Y Tolérance</t>
  </si>
  <si>
    <t xml:space="preserve">Nbre de classe </t>
  </si>
  <si>
    <t>Périodes</t>
  </si>
  <si>
    <t>Cible</t>
  </si>
  <si>
    <t>Machine</t>
  </si>
  <si>
    <t>Axe</t>
  </si>
  <si>
    <t>Instrument de mesure</t>
  </si>
  <si>
    <t>Type d'instrument</t>
  </si>
  <si>
    <t>Limite contrôle INF</t>
  </si>
  <si>
    <t>Limite contrôle SUP</t>
  </si>
  <si>
    <t>%prévisible &gt; tol. SUP</t>
  </si>
  <si>
    <t>%prévisible &lt; tol. INF</t>
  </si>
  <si>
    <t>Capabilité du moyen</t>
  </si>
  <si>
    <t>CpK du réglage</t>
  </si>
  <si>
    <t>Référence pièce</t>
  </si>
  <si>
    <t>Référence cote</t>
  </si>
  <si>
    <t>N° du lot</t>
  </si>
  <si>
    <t>Jour</t>
  </si>
  <si>
    <t>Heure</t>
  </si>
  <si>
    <t>Température</t>
  </si>
  <si>
    <t>N° d'instrument</t>
  </si>
  <si>
    <t>Intervalle</t>
  </si>
  <si>
    <t>Date d'impression</t>
  </si>
  <si>
    <t>Unité de mesure</t>
  </si>
  <si>
    <t>Date de révision</t>
  </si>
  <si>
    <t>N°</t>
  </si>
  <si>
    <t>Réf. Pièce</t>
  </si>
  <si>
    <t>Réf. Cote</t>
  </si>
  <si>
    <t>Sigma</t>
  </si>
  <si>
    <t>Dispersion</t>
  </si>
  <si>
    <t>Cp</t>
  </si>
  <si>
    <t>CpK</t>
  </si>
  <si>
    <t>% SUP</t>
  </si>
  <si>
    <t>% INF</t>
  </si>
  <si>
    <t>% INF + SUP</t>
  </si>
  <si>
    <t>Axes</t>
  </si>
  <si>
    <t>Loi normée</t>
  </si>
  <si>
    <t>Nbr val</t>
  </si>
  <si>
    <t>Palpeur</t>
  </si>
  <si>
    <t>247554351-5</t>
  </si>
  <si>
    <t>Cumulé</t>
  </si>
  <si>
    <t>Normit</t>
  </si>
  <si>
    <t>DOQS.ch Switzerland</t>
  </si>
  <si>
    <t>Diamètre du vilbrequin</t>
  </si>
  <si>
    <t>123456-2</t>
  </si>
  <si>
    <t>Position du trou</t>
  </si>
  <si>
    <t>987987-2</t>
  </si>
  <si>
    <t>Position du trou sur le moteur-partie avant</t>
  </si>
  <si>
    <t>12549-6</t>
  </si>
  <si>
    <t>Position trou dans carter boite à vitesse</t>
  </si>
  <si>
    <t>Position du centre de l'axe</t>
  </si>
  <si>
    <t>125478-9</t>
  </si>
  <si>
    <t>Diamètre du réhaut</t>
  </si>
  <si>
    <t>Pied à coulisse</t>
  </si>
  <si>
    <t>3 D Zeiss</t>
  </si>
  <si>
    <t>Capteur optique</t>
  </si>
  <si>
    <t>3D-DEA</t>
  </si>
  <si>
    <t>3D-Zeiss</t>
  </si>
  <si>
    <t>Longueur de 10.19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</si>
</sst>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d/m/yy;@"/>
    <numFmt numFmtId="167" formatCode="0.0000"/>
    <numFmt numFmtId="168" formatCode="0.00000000"/>
    <numFmt numFmtId="169" formatCode="0.00000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Lucida Sans Unicode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10"/>
      <name val="Geneva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4" fillId="0" borderId="0"/>
  </cellStyleXfs>
  <cellXfs count="219">
    <xf numFmtId="0" fontId="0" fillId="0" borderId="0" xfId="0"/>
    <xf numFmtId="0" fontId="5" fillId="0" borderId="0" xfId="1" applyFont="1" applyFill="1" applyBorder="1" applyAlignment="1"/>
    <xf numFmtId="0" fontId="12" fillId="2" borderId="0" xfId="1" applyFont="1" applyFill="1" applyBorder="1" applyAlignment="1" applyProtection="1">
      <alignment horizontal="left"/>
    </xf>
    <xf numFmtId="0" fontId="13" fillId="2" borderId="0" xfId="0" applyFont="1" applyFill="1" applyProtection="1"/>
    <xf numFmtId="0" fontId="12" fillId="2" borderId="0" xfId="1" applyFont="1" applyFill="1" applyBorder="1" applyProtection="1"/>
    <xf numFmtId="0" fontId="0" fillId="0" borderId="0" xfId="0" applyProtection="1"/>
    <xf numFmtId="0" fontId="4" fillId="3" borderId="1" xfId="1" applyFont="1" applyFill="1" applyBorder="1" applyAlignment="1" applyProtection="1">
      <alignment horizontal="center"/>
    </xf>
    <xf numFmtId="0" fontId="1" fillId="0" borderId="0" xfId="1" applyProtection="1"/>
    <xf numFmtId="0" fontId="6" fillId="0" borderId="0" xfId="1" applyFont="1" applyFill="1" applyAlignment="1" applyProtection="1">
      <alignment horizontal="center" vertical="center"/>
    </xf>
    <xf numFmtId="0" fontId="8" fillId="0" borderId="0" xfId="1" applyFont="1" applyProtection="1"/>
    <xf numFmtId="165" fontId="8" fillId="0" borderId="0" xfId="1" applyNumberFormat="1" applyFont="1" applyProtection="1"/>
    <xf numFmtId="0" fontId="3" fillId="2" borderId="0" xfId="1" applyFont="1" applyFill="1" applyProtection="1"/>
    <xf numFmtId="0" fontId="12" fillId="2" borderId="0" xfId="1" applyFont="1" applyFill="1" applyProtection="1"/>
    <xf numFmtId="0" fontId="3" fillId="2" borderId="0" xfId="1" applyFont="1" applyFill="1" applyAlignment="1" applyProtection="1">
      <alignment horizontal="left"/>
    </xf>
    <xf numFmtId="0" fontId="12" fillId="0" borderId="0" xfId="1" applyFont="1" applyProtection="1"/>
    <xf numFmtId="0" fontId="3" fillId="2" borderId="0" xfId="1" applyFont="1" applyFill="1" applyAlignment="1" applyProtection="1"/>
    <xf numFmtId="0" fontId="3" fillId="0" borderId="0" xfId="1" applyFont="1" applyAlignment="1" applyProtection="1">
      <alignment horizontal="center"/>
    </xf>
    <xf numFmtId="0" fontId="7" fillId="0" borderId="0" xfId="1" applyFont="1" applyProtection="1"/>
    <xf numFmtId="0" fontId="1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Protection="1"/>
    <xf numFmtId="0" fontId="1" fillId="0" borderId="0" xfId="1" applyFill="1" applyBorder="1" applyProtection="1"/>
    <xf numFmtId="0" fontId="5" fillId="0" borderId="0" xfId="1" applyFont="1" applyProtection="1"/>
    <xf numFmtId="0" fontId="1" fillId="0" borderId="0" xfId="1" applyFill="1" applyAlignment="1" applyProtection="1"/>
    <xf numFmtId="0" fontId="1" fillId="0" borderId="0" xfId="1" applyFill="1" applyBorder="1" applyAlignment="1" applyProtection="1">
      <alignment horizontal="left"/>
    </xf>
    <xf numFmtId="0" fontId="0" fillId="0" borderId="0" xfId="0" applyFill="1" applyBorder="1" applyProtection="1"/>
    <xf numFmtId="0" fontId="1" fillId="0" borderId="0" xfId="1" applyFill="1" applyBorder="1" applyAlignment="1" applyProtection="1">
      <alignment horizontal="center"/>
    </xf>
    <xf numFmtId="0" fontId="0" fillId="4" borderId="0" xfId="0" applyFill="1" applyBorder="1" applyProtection="1"/>
    <xf numFmtId="165" fontId="11" fillId="0" borderId="0" xfId="0" applyNumberFormat="1" applyFont="1" applyAlignment="1" applyProtection="1">
      <alignment horizontal="center"/>
    </xf>
    <xf numFmtId="0" fontId="10" fillId="4" borderId="0" xfId="0" applyFont="1" applyFill="1" applyBorder="1" applyAlignment="1" applyProtection="1">
      <alignment vertical="top" wrapText="1"/>
    </xf>
    <xf numFmtId="164" fontId="8" fillId="0" borderId="0" xfId="1" applyNumberFormat="1" applyFont="1" applyProtection="1"/>
    <xf numFmtId="0" fontId="10" fillId="4" borderId="0" xfId="0" applyFont="1" applyFill="1" applyBorder="1" applyAlignment="1" applyProtection="1">
      <alignment vertical="top"/>
    </xf>
    <xf numFmtId="0" fontId="10" fillId="4" borderId="0" xfId="0" applyFont="1" applyFill="1" applyBorder="1" applyProtection="1"/>
    <xf numFmtId="0" fontId="12" fillId="5" borderId="2" xfId="1" applyFont="1" applyFill="1" applyBorder="1" applyAlignment="1" applyProtection="1">
      <alignment horizontal="left"/>
      <protection locked="0"/>
    </xf>
    <xf numFmtId="0" fontId="12" fillId="5" borderId="2" xfId="1" applyFont="1" applyFill="1" applyBorder="1" applyProtection="1">
      <protection locked="0"/>
    </xf>
    <xf numFmtId="0" fontId="0" fillId="0" borderId="0" xfId="0" applyProtection="1">
      <protection locked="0"/>
    </xf>
    <xf numFmtId="1" fontId="15" fillId="0" borderId="0" xfId="0" applyNumberFormat="1" applyFont="1"/>
    <xf numFmtId="0" fontId="14" fillId="0" borderId="0" xfId="0" applyFont="1"/>
    <xf numFmtId="164" fontId="15" fillId="0" borderId="0" xfId="0" applyNumberFormat="1" applyFont="1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/>
    <xf numFmtId="164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5" fontId="15" fillId="0" borderId="0" xfId="0" applyNumberFormat="1" applyFont="1" applyAlignment="1"/>
    <xf numFmtId="0" fontId="14" fillId="4" borderId="0" xfId="0" applyFont="1" applyFill="1" applyProtection="1"/>
    <xf numFmtId="0" fontId="14" fillId="0" borderId="0" xfId="0" applyFont="1" applyProtection="1"/>
    <xf numFmtId="0" fontId="1" fillId="2" borderId="0" xfId="1" applyFill="1" applyBorder="1" applyProtection="1"/>
    <xf numFmtId="0" fontId="12" fillId="5" borderId="2" xfId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/>
    </xf>
    <xf numFmtId="0" fontId="9" fillId="2" borderId="0" xfId="0" applyFont="1" applyFill="1"/>
    <xf numFmtId="0" fontId="10" fillId="2" borderId="0" xfId="0" applyFont="1" applyFill="1"/>
    <xf numFmtId="0" fontId="3" fillId="2" borderId="0" xfId="1" applyFont="1" applyFill="1" applyBorder="1" applyProtection="1"/>
    <xf numFmtId="0" fontId="10" fillId="2" borderId="0" xfId="0" applyFont="1" applyFill="1" applyProtection="1"/>
    <xf numFmtId="166" fontId="1" fillId="0" borderId="0" xfId="1" applyNumberFormat="1" applyProtection="1"/>
    <xf numFmtId="166" fontId="0" fillId="0" borderId="0" xfId="0" applyNumberFormat="1" applyProtection="1"/>
    <xf numFmtId="166" fontId="0" fillId="4" borderId="0" xfId="0" applyNumberFormat="1" applyFill="1" applyBorder="1" applyProtection="1"/>
    <xf numFmtId="166" fontId="10" fillId="4" borderId="0" xfId="0" applyNumberFormat="1" applyFont="1" applyFill="1" applyBorder="1" applyAlignment="1" applyProtection="1">
      <alignment vertical="top" wrapText="1"/>
    </xf>
    <xf numFmtId="166" fontId="14" fillId="0" borderId="0" xfId="0" applyNumberFormat="1" applyFont="1" applyAlignment="1"/>
    <xf numFmtId="166" fontId="14" fillId="0" borderId="0" xfId="0" applyNumberFormat="1" applyFont="1"/>
    <xf numFmtId="166" fontId="0" fillId="0" borderId="0" xfId="0" applyNumberFormat="1"/>
    <xf numFmtId="0" fontId="17" fillId="2" borderId="0" xfId="0" applyFont="1" applyFill="1"/>
    <xf numFmtId="0" fontId="3" fillId="2" borderId="0" xfId="1" applyFont="1" applyFill="1" applyAlignment="1" applyProtection="1">
      <alignment horizontal="left" vertical="center"/>
    </xf>
    <xf numFmtId="14" fontId="3" fillId="2" borderId="0" xfId="1" applyNumberFormat="1" applyFont="1" applyFill="1" applyAlignment="1" applyProtection="1">
      <alignment horizontal="center"/>
    </xf>
    <xf numFmtId="14" fontId="3" fillId="2" borderId="0" xfId="1" applyNumberFormat="1" applyFont="1" applyFill="1" applyAlignment="1" applyProtection="1">
      <alignment horizontal="center" vertical="center"/>
    </xf>
    <xf numFmtId="0" fontId="18" fillId="5" borderId="0" xfId="0" applyFont="1" applyFill="1" applyProtection="1"/>
    <xf numFmtId="0" fontId="4" fillId="3" borderId="3" xfId="1" applyFont="1" applyFill="1" applyBorder="1" applyAlignment="1" applyProtection="1">
      <alignment horizontal="center"/>
    </xf>
    <xf numFmtId="165" fontId="8" fillId="0" borderId="0" xfId="1" applyNumberFormat="1" applyFont="1" applyAlignment="1" applyProtection="1">
      <alignment horizontal="right"/>
    </xf>
    <xf numFmtId="0" fontId="10" fillId="0" borderId="0" xfId="0" applyFont="1" applyFill="1" applyBorder="1" applyProtection="1"/>
    <xf numFmtId="10" fontId="6" fillId="0" borderId="0" xfId="1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9" fillId="5" borderId="2" xfId="0" applyFont="1" applyFill="1" applyBorder="1" applyProtection="1">
      <protection locked="0"/>
    </xf>
    <xf numFmtId="0" fontId="21" fillId="0" borderId="0" xfId="0" applyFont="1"/>
    <xf numFmtId="166" fontId="21" fillId="0" borderId="0" xfId="0" applyNumberFormat="1" applyFont="1"/>
    <xf numFmtId="0" fontId="2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25" fillId="4" borderId="0" xfId="0" applyFont="1" applyFill="1" applyBorder="1" applyProtection="1"/>
    <xf numFmtId="166" fontId="25" fillId="4" borderId="0" xfId="0" applyNumberFormat="1" applyFont="1" applyFill="1" applyBorder="1" applyProtection="1"/>
    <xf numFmtId="0" fontId="26" fillId="0" borderId="0" xfId="1" applyFont="1" applyFill="1" applyBorder="1" applyProtection="1"/>
    <xf numFmtId="0" fontId="8" fillId="0" borderId="0" xfId="1" applyFont="1" applyFill="1" applyBorder="1" applyProtection="1"/>
    <xf numFmtId="0" fontId="14" fillId="4" borderId="0" xfId="0" applyFont="1" applyFill="1" applyBorder="1" applyProtection="1"/>
    <xf numFmtId="167" fontId="15" fillId="0" borderId="0" xfId="0" applyNumberFormat="1" applyFont="1" applyAlignment="1"/>
    <xf numFmtId="167" fontId="11" fillId="0" borderId="0" xfId="0" applyNumberFormat="1" applyFont="1" applyAlignment="1" applyProtection="1">
      <alignment horizontal="left"/>
    </xf>
    <xf numFmtId="0" fontId="19" fillId="0" borderId="0" xfId="0" applyFont="1"/>
    <xf numFmtId="0" fontId="1" fillId="5" borderId="4" xfId="1" applyNumberFormat="1" applyFill="1" applyBorder="1" applyProtection="1"/>
    <xf numFmtId="167" fontId="1" fillId="5" borderId="5" xfId="1" applyNumberFormat="1" applyFont="1" applyFill="1" applyBorder="1" applyAlignment="1" applyProtection="1">
      <protection locked="0"/>
    </xf>
    <xf numFmtId="167" fontId="1" fillId="5" borderId="3" xfId="1" applyNumberFormat="1" applyFont="1" applyFill="1" applyBorder="1" applyAlignment="1" applyProtection="1">
      <protection locked="0"/>
    </xf>
    <xf numFmtId="167" fontId="1" fillId="5" borderId="6" xfId="1" applyNumberFormat="1" applyFont="1" applyFill="1" applyBorder="1" applyAlignment="1" applyProtection="1">
      <protection locked="0"/>
    </xf>
    <xf numFmtId="167" fontId="1" fillId="5" borderId="7" xfId="1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69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center"/>
    </xf>
    <xf numFmtId="0" fontId="1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24" fillId="0" borderId="0" xfId="0" applyFont="1" applyFill="1" applyBorder="1" applyAlignment="1" applyProtection="1">
      <alignment horizontal="left" vertical="top" wrapText="1"/>
    </xf>
    <xf numFmtId="0" fontId="21" fillId="0" borderId="0" xfId="0" applyFont="1" applyProtection="1"/>
    <xf numFmtId="0" fontId="21" fillId="4" borderId="0" xfId="0" applyFont="1" applyFill="1" applyProtection="1"/>
    <xf numFmtId="166" fontId="21" fillId="4" borderId="0" xfId="0" applyNumberFormat="1" applyFont="1" applyFill="1" applyProtection="1"/>
    <xf numFmtId="166" fontId="21" fillId="0" borderId="0" xfId="0" applyNumberFormat="1" applyFont="1" applyProtection="1"/>
    <xf numFmtId="0" fontId="29" fillId="4" borderId="0" xfId="0" applyFont="1" applyFill="1" applyBorder="1" applyProtection="1"/>
    <xf numFmtId="166" fontId="29" fillId="4" borderId="0" xfId="0" applyNumberFormat="1" applyFont="1" applyFill="1" applyBorder="1" applyProtection="1"/>
    <xf numFmtId="0" fontId="21" fillId="4" borderId="0" xfId="0" applyFont="1" applyFill="1" applyBorder="1" applyProtection="1"/>
    <xf numFmtId="166" fontId="21" fillId="4" borderId="0" xfId="0" applyNumberFormat="1" applyFont="1" applyFill="1" applyBorder="1" applyProtection="1"/>
    <xf numFmtId="168" fontId="16" fillId="0" borderId="0" xfId="0" applyNumberFormat="1" applyFont="1" applyFill="1" applyBorder="1" applyProtection="1"/>
    <xf numFmtId="168" fontId="16" fillId="0" borderId="0" xfId="0" applyNumberFormat="1" applyFont="1" applyAlignment="1" applyProtection="1">
      <alignment horizontal="center"/>
    </xf>
    <xf numFmtId="168" fontId="16" fillId="0" borderId="0" xfId="0" applyNumberFormat="1" applyFont="1" applyProtection="1"/>
    <xf numFmtId="168" fontId="14" fillId="0" borderId="0" xfId="0" applyNumberFormat="1" applyFont="1" applyProtection="1"/>
    <xf numFmtId="168" fontId="16" fillId="0" borderId="0" xfId="0" applyNumberFormat="1" applyFont="1" applyAlignment="1" applyProtection="1">
      <alignment horizontal="left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Protection="1"/>
    <xf numFmtId="0" fontId="30" fillId="4" borderId="0" xfId="1" applyFont="1" applyFill="1" applyBorder="1" applyAlignment="1" applyProtection="1">
      <alignment horizontal="left"/>
      <protection locked="0"/>
    </xf>
    <xf numFmtId="0" fontId="31" fillId="4" borderId="0" xfId="0" applyFont="1" applyFill="1" applyBorder="1" applyAlignment="1">
      <alignment horizontal="center"/>
    </xf>
    <xf numFmtId="0" fontId="31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23" fillId="4" borderId="0" xfId="0" applyFont="1" applyFill="1" applyBorder="1" applyAlignment="1">
      <alignment vertical="top" wrapText="1"/>
    </xf>
    <xf numFmtId="0" fontId="27" fillId="4" borderId="0" xfId="0" applyFont="1" applyFill="1" applyBorder="1" applyAlignment="1"/>
    <xf numFmtId="0" fontId="28" fillId="4" borderId="0" xfId="0" applyFont="1" applyFill="1" applyBorder="1" applyAlignment="1"/>
    <xf numFmtId="0" fontId="1" fillId="4" borderId="0" xfId="1" applyFont="1" applyFill="1" applyBorder="1" applyAlignment="1" applyProtection="1">
      <protection locked="0"/>
    </xf>
    <xf numFmtId="0" fontId="0" fillId="4" borderId="0" xfId="0" applyFill="1"/>
    <xf numFmtId="0" fontId="0" fillId="4" borderId="0" xfId="0" applyFill="1" applyAlignment="1">
      <alignment horizontal="center"/>
    </xf>
    <xf numFmtId="0" fontId="20" fillId="0" borderId="0" xfId="0" applyFont="1"/>
    <xf numFmtId="166" fontId="20" fillId="0" borderId="0" xfId="0" applyNumberFormat="1" applyFont="1"/>
    <xf numFmtId="166" fontId="19" fillId="0" borderId="0" xfId="0" applyNumberFormat="1" applyFont="1"/>
    <xf numFmtId="0" fontId="21" fillId="0" borderId="0" xfId="0" applyFont="1" applyAlignment="1"/>
    <xf numFmtId="166" fontId="21" fillId="0" borderId="0" xfId="0" applyNumberFormat="1" applyFont="1" applyAlignment="1"/>
    <xf numFmtId="0" fontId="19" fillId="0" borderId="0" xfId="0" applyFont="1" applyAlignment="1"/>
    <xf numFmtId="166" fontId="19" fillId="0" borderId="0" xfId="0" applyNumberFormat="1" applyFont="1" applyAlignment="1"/>
    <xf numFmtId="167" fontId="27" fillId="5" borderId="5" xfId="0" applyNumberFormat="1" applyFont="1" applyFill="1" applyBorder="1" applyAlignment="1"/>
    <xf numFmtId="167" fontId="27" fillId="5" borderId="3" xfId="0" applyNumberFormat="1" applyFont="1" applyFill="1" applyBorder="1" applyAlignment="1"/>
    <xf numFmtId="0" fontId="32" fillId="0" borderId="0" xfId="0" applyFont="1"/>
    <xf numFmtId="0" fontId="32" fillId="0" borderId="0" xfId="0" applyFont="1" applyAlignment="1"/>
    <xf numFmtId="166" fontId="32" fillId="0" borderId="0" xfId="0" applyNumberFormat="1" applyFont="1" applyAlignment="1"/>
    <xf numFmtId="167" fontId="23" fillId="5" borderId="1" xfId="0" applyNumberFormat="1" applyFont="1" applyFill="1" applyBorder="1" applyAlignment="1">
      <alignment vertical="top" wrapText="1"/>
    </xf>
    <xf numFmtId="167" fontId="28" fillId="5" borderId="5" xfId="0" applyNumberFormat="1" applyFont="1" applyFill="1" applyBorder="1" applyAlignment="1"/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/>
    <xf numFmtId="14" fontId="1" fillId="5" borderId="5" xfId="1" applyNumberFormat="1" applyFill="1" applyBorder="1" applyProtection="1">
      <protection locked="0"/>
    </xf>
    <xf numFmtId="14" fontId="1" fillId="5" borderId="3" xfId="1" applyNumberFormat="1" applyFill="1" applyBorder="1" applyProtection="1">
      <protection locked="0"/>
    </xf>
    <xf numFmtId="14" fontId="12" fillId="5" borderId="2" xfId="1" applyNumberFormat="1" applyFont="1" applyFill="1" applyBorder="1" applyProtection="1">
      <protection locked="0"/>
    </xf>
    <xf numFmtId="0" fontId="1" fillId="5" borderId="4" xfId="1" applyNumberFormat="1" applyFont="1" applyFill="1" applyBorder="1" applyProtection="1"/>
    <xf numFmtId="0" fontId="1" fillId="5" borderId="5" xfId="1" applyNumberFormat="1" applyFill="1" applyBorder="1" applyProtection="1"/>
    <xf numFmtId="0" fontId="1" fillId="5" borderId="3" xfId="1" applyNumberFormat="1" applyFill="1" applyBorder="1" applyProtection="1"/>
    <xf numFmtId="0" fontId="1" fillId="5" borderId="4" xfId="1" applyNumberFormat="1" applyFill="1" applyBorder="1" applyProtection="1">
      <protection locked="0"/>
    </xf>
    <xf numFmtId="0" fontId="18" fillId="0" borderId="0" xfId="0" applyFont="1" applyAlignment="1"/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/>
    <xf numFmtId="165" fontId="18" fillId="0" borderId="0" xfId="0" applyNumberFormat="1" applyFont="1" applyAlignment="1">
      <alignment horizontal="center"/>
    </xf>
    <xf numFmtId="0" fontId="8" fillId="0" borderId="0" xfId="1" applyFont="1"/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35" fillId="0" borderId="0" xfId="1" applyFont="1"/>
    <xf numFmtId="0" fontId="36" fillId="0" borderId="0" xfId="1" applyFont="1" applyFill="1" applyAlignment="1">
      <alignment horizontal="center" vertical="center"/>
    </xf>
    <xf numFmtId="0" fontId="37" fillId="0" borderId="0" xfId="0" applyFont="1" applyAlignment="1"/>
    <xf numFmtId="0" fontId="37" fillId="0" borderId="0" xfId="0" applyFont="1"/>
    <xf numFmtId="0" fontId="38" fillId="0" borderId="0" xfId="0" applyFont="1"/>
    <xf numFmtId="0" fontId="35" fillId="4" borderId="0" xfId="2" applyFont="1" applyFill="1" applyBorder="1"/>
    <xf numFmtId="0" fontId="35" fillId="4" borderId="0" xfId="2" quotePrefix="1" applyFont="1" applyFill="1" applyBorder="1"/>
    <xf numFmtId="0" fontId="37" fillId="0" borderId="0" xfId="0" applyNumberFormat="1" applyFont="1"/>
    <xf numFmtId="0" fontId="6" fillId="0" borderId="0" xfId="1" applyFont="1" applyFill="1" applyBorder="1" applyAlignment="1" applyProtection="1">
      <alignment horizontal="center" vertical="center"/>
    </xf>
    <xf numFmtId="0" fontId="1" fillId="0" borderId="0" xfId="1" applyBorder="1" applyProtection="1"/>
    <xf numFmtId="0" fontId="16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41" fillId="0" borderId="0" xfId="0" applyFont="1"/>
    <xf numFmtId="0" fontId="39" fillId="0" borderId="0" xfId="0" applyFont="1"/>
    <xf numFmtId="166" fontId="39" fillId="0" borderId="0" xfId="0" applyNumberFormat="1" applyFont="1"/>
    <xf numFmtId="165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/>
    </xf>
    <xf numFmtId="0" fontId="0" fillId="0" borderId="0" xfId="0" applyFill="1" applyBorder="1"/>
    <xf numFmtId="1" fontId="42" fillId="0" borderId="0" xfId="0" applyNumberFormat="1" applyFont="1"/>
    <xf numFmtId="167" fontId="42" fillId="0" borderId="0" xfId="0" applyNumberFormat="1" applyFont="1" applyAlignment="1"/>
    <xf numFmtId="0" fontId="42" fillId="0" borderId="0" xfId="0" applyFont="1"/>
    <xf numFmtId="0" fontId="42" fillId="0" borderId="0" xfId="0" applyFont="1" applyAlignment="1"/>
    <xf numFmtId="164" fontId="42" fillId="0" borderId="0" xfId="0" applyNumberFormat="1" applyFont="1" applyAlignment="1">
      <alignment horizontal="center"/>
    </xf>
    <xf numFmtId="164" fontId="42" fillId="0" borderId="0" xfId="0" applyNumberFormat="1" applyFont="1" applyAlignment="1"/>
    <xf numFmtId="165" fontId="42" fillId="0" borderId="0" xfId="0" applyNumberFormat="1" applyFont="1" applyAlignment="1">
      <alignment horizontal="center"/>
    </xf>
    <xf numFmtId="165" fontId="42" fillId="0" borderId="0" xfId="0" applyNumberFormat="1" applyFont="1" applyAlignment="1"/>
    <xf numFmtId="0" fontId="42" fillId="0" borderId="0" xfId="0" applyNumberFormat="1" applyFont="1"/>
    <xf numFmtId="0" fontId="42" fillId="0" borderId="0" xfId="0" applyNumberFormat="1" applyFont="1" applyAlignment="1"/>
    <xf numFmtId="166" fontId="37" fillId="0" borderId="0" xfId="0" applyNumberFormat="1" applyFont="1" applyAlignment="1"/>
    <xf numFmtId="166" fontId="37" fillId="0" borderId="0" xfId="0" applyNumberFormat="1" applyFont="1"/>
    <xf numFmtId="166" fontId="38" fillId="0" borderId="0" xfId="0" applyNumberFormat="1" applyFont="1"/>
    <xf numFmtId="167" fontId="43" fillId="5" borderId="1" xfId="0" applyNumberFormat="1" applyFont="1" applyFill="1" applyBorder="1" applyAlignment="1">
      <alignment vertical="top" wrapText="1"/>
    </xf>
    <xf numFmtId="167" fontId="43" fillId="5" borderId="5" xfId="0" applyNumberFormat="1" applyFont="1" applyFill="1" applyBorder="1" applyAlignment="1"/>
    <xf numFmtId="167" fontId="43" fillId="5" borderId="3" xfId="0" applyNumberFormat="1" applyFont="1" applyFill="1" applyBorder="1" applyAlignment="1"/>
    <xf numFmtId="167" fontId="44" fillId="5" borderId="5" xfId="0" applyNumberFormat="1" applyFont="1" applyFill="1" applyBorder="1" applyAlignment="1"/>
    <xf numFmtId="167" fontId="44" fillId="5" borderId="5" xfId="1" applyNumberFormat="1" applyFont="1" applyFill="1" applyBorder="1" applyAlignment="1" applyProtection="1">
      <protection locked="0"/>
    </xf>
    <xf numFmtId="167" fontId="44" fillId="5" borderId="3" xfId="1" applyNumberFormat="1" applyFont="1" applyFill="1" applyBorder="1" applyAlignment="1" applyProtection="1">
      <protection locked="0"/>
    </xf>
    <xf numFmtId="167" fontId="44" fillId="5" borderId="1" xfId="1" applyNumberFormat="1" applyFont="1" applyFill="1" applyBorder="1" applyAlignment="1" applyProtection="1">
      <protection locked="0"/>
    </xf>
    <xf numFmtId="167" fontId="44" fillId="5" borderId="6" xfId="1" applyNumberFormat="1" applyFont="1" applyFill="1" applyBorder="1" applyAlignment="1" applyProtection="1">
      <protection locked="0"/>
    </xf>
    <xf numFmtId="167" fontId="44" fillId="5" borderId="7" xfId="1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top"/>
    </xf>
    <xf numFmtId="0" fontId="9" fillId="5" borderId="8" xfId="0" applyFont="1" applyFill="1" applyBorder="1" applyAlignment="1" applyProtection="1">
      <alignment horizontal="center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10" xfId="0" applyFont="1" applyFill="1" applyBorder="1" applyAlignment="1" applyProtection="1">
      <alignment horizontal="center"/>
      <protection locked="0"/>
    </xf>
    <xf numFmtId="0" fontId="12" fillId="5" borderId="8" xfId="1" applyFont="1" applyFill="1" applyBorder="1" applyAlignment="1" applyProtection="1">
      <alignment horizontal="center"/>
      <protection locked="0"/>
    </xf>
    <xf numFmtId="0" fontId="12" fillId="5" borderId="9" xfId="1" applyFont="1" applyFill="1" applyBorder="1" applyAlignment="1" applyProtection="1">
      <alignment horizontal="center"/>
      <protection locked="0"/>
    </xf>
    <xf numFmtId="0" fontId="12" fillId="5" borderId="10" xfId="1" applyFont="1" applyFill="1" applyBorder="1" applyAlignment="1" applyProtection="1">
      <alignment horizontal="center"/>
      <protection locked="0"/>
    </xf>
    <xf numFmtId="0" fontId="12" fillId="5" borderId="8" xfId="1" applyFont="1" applyFill="1" applyBorder="1" applyAlignment="1" applyProtection="1">
      <alignment horizontal="center" vertical="center"/>
      <protection locked="0"/>
    </xf>
    <xf numFmtId="0" fontId="12" fillId="5" borderId="9" xfId="1" applyFont="1" applyFill="1" applyBorder="1" applyAlignment="1" applyProtection="1">
      <alignment horizontal="center" vertical="center"/>
      <protection locked="0"/>
    </xf>
    <xf numFmtId="0" fontId="12" fillId="5" borderId="10" xfId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/>
    </xf>
    <xf numFmtId="0" fontId="26" fillId="4" borderId="0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left" vertical="top"/>
    </xf>
    <xf numFmtId="0" fontId="25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left" vertical="top"/>
    </xf>
  </cellXfs>
  <cellStyles count="3">
    <cellStyle name="Normal" xfId="0" builtinId="0"/>
    <cellStyle name="Normal 2" xfId="1"/>
    <cellStyle name="Normal_Intrinsèque DIM" xfId="2"/>
  </cellStyles>
  <dxfs count="14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'Cote N°1'!$C$2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408418497950338"/>
          <c:y val="0.124333925399645"/>
          <c:w val="0.958799569254769"/>
          <c:h val="0.728241563055063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N°1'!$B$3:$B$62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</c:numCache>
            </c:numRef>
          </c:cat>
          <c:val>
            <c:numRef>
              <c:f>'Cote N°1'!$C$3:$C$62</c:f>
              <c:numCache>
                <c:formatCode>0.0000</c:formatCode>
                <c:ptCount val="60"/>
                <c:pt idx="0">
                  <c:v>10.198</c:v>
                </c:pt>
                <c:pt idx="1">
                  <c:v>10.2</c:v>
                </c:pt>
                <c:pt idx="2">
                  <c:v>10.18</c:v>
                </c:pt>
                <c:pt idx="3">
                  <c:v>10.18</c:v>
                </c:pt>
                <c:pt idx="4">
                  <c:v>10.189</c:v>
                </c:pt>
                <c:pt idx="5">
                  <c:v>10.197</c:v>
                </c:pt>
                <c:pt idx="6">
                  <c:v>10.2</c:v>
                </c:pt>
                <c:pt idx="7">
                  <c:v>10.196</c:v>
                </c:pt>
                <c:pt idx="8">
                  <c:v>10.184</c:v>
                </c:pt>
                <c:pt idx="9">
                  <c:v>10.188</c:v>
                </c:pt>
                <c:pt idx="10">
                  <c:v>10.191</c:v>
                </c:pt>
                <c:pt idx="11">
                  <c:v>10.18</c:v>
                </c:pt>
                <c:pt idx="12">
                  <c:v>10.185</c:v>
                </c:pt>
                <c:pt idx="13">
                  <c:v>10.182</c:v>
                </c:pt>
                <c:pt idx="14">
                  <c:v>10.185</c:v>
                </c:pt>
                <c:pt idx="15">
                  <c:v>10.19</c:v>
                </c:pt>
                <c:pt idx="16">
                  <c:v>10.187</c:v>
                </c:pt>
                <c:pt idx="17">
                  <c:v>10.189</c:v>
                </c:pt>
                <c:pt idx="18">
                  <c:v>10.2</c:v>
                </c:pt>
                <c:pt idx="19">
                  <c:v>10.196</c:v>
                </c:pt>
                <c:pt idx="20">
                  <c:v>10.189</c:v>
                </c:pt>
                <c:pt idx="21">
                  <c:v>10.183</c:v>
                </c:pt>
                <c:pt idx="22">
                  <c:v>10.184</c:v>
                </c:pt>
                <c:pt idx="23">
                  <c:v>10.189</c:v>
                </c:pt>
                <c:pt idx="24">
                  <c:v>10.187</c:v>
                </c:pt>
                <c:pt idx="25">
                  <c:v>10.168</c:v>
                </c:pt>
                <c:pt idx="26">
                  <c:v>10.189</c:v>
                </c:pt>
                <c:pt idx="27">
                  <c:v>10.192</c:v>
                </c:pt>
                <c:pt idx="28">
                  <c:v>10.187</c:v>
                </c:pt>
                <c:pt idx="29">
                  <c:v>10.192</c:v>
                </c:pt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N°1'!$B$3:$B$62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</c:numCache>
            </c:numRef>
          </c:cat>
          <c:val>
            <c:numRef>
              <c:f>'Cote N°1'!$D$3:$D$62</c:f>
              <c:numCache>
                <c:formatCode>General</c:formatCode>
                <c:ptCount val="60"/>
                <c:pt idx="0">
                  <c:v>10.17</c:v>
                </c:pt>
                <c:pt idx="1">
                  <c:v>10.17</c:v>
                </c:pt>
                <c:pt idx="2">
                  <c:v>10.17</c:v>
                </c:pt>
                <c:pt idx="3">
                  <c:v>10.17</c:v>
                </c:pt>
                <c:pt idx="4">
                  <c:v>10.17</c:v>
                </c:pt>
                <c:pt idx="5">
                  <c:v>10.17</c:v>
                </c:pt>
                <c:pt idx="6">
                  <c:v>10.17</c:v>
                </c:pt>
                <c:pt idx="7">
                  <c:v>10.17</c:v>
                </c:pt>
                <c:pt idx="8">
                  <c:v>10.17</c:v>
                </c:pt>
                <c:pt idx="9">
                  <c:v>10.17</c:v>
                </c:pt>
                <c:pt idx="10">
                  <c:v>10.17</c:v>
                </c:pt>
                <c:pt idx="11">
                  <c:v>10.17</c:v>
                </c:pt>
                <c:pt idx="12">
                  <c:v>10.17</c:v>
                </c:pt>
                <c:pt idx="13">
                  <c:v>10.17</c:v>
                </c:pt>
                <c:pt idx="14">
                  <c:v>10.17</c:v>
                </c:pt>
                <c:pt idx="15">
                  <c:v>10.17</c:v>
                </c:pt>
                <c:pt idx="16">
                  <c:v>10.17</c:v>
                </c:pt>
                <c:pt idx="17">
                  <c:v>10.17</c:v>
                </c:pt>
                <c:pt idx="18">
                  <c:v>10.17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10.17</c:v>
                </c:pt>
                <c:pt idx="28">
                  <c:v>10.17</c:v>
                </c:pt>
                <c:pt idx="29">
                  <c:v>10.17</c:v>
                </c:pt>
                <c:pt idx="30">
                  <c:v>10.17</c:v>
                </c:pt>
                <c:pt idx="31">
                  <c:v>10.17</c:v>
                </c:pt>
                <c:pt idx="32">
                  <c:v>10.17</c:v>
                </c:pt>
                <c:pt idx="33">
                  <c:v>10.17</c:v>
                </c:pt>
                <c:pt idx="34">
                  <c:v>10.17</c:v>
                </c:pt>
                <c:pt idx="35">
                  <c:v>10.17</c:v>
                </c:pt>
                <c:pt idx="36">
                  <c:v>10.17</c:v>
                </c:pt>
                <c:pt idx="37">
                  <c:v>10.17</c:v>
                </c:pt>
                <c:pt idx="38">
                  <c:v>10.17</c:v>
                </c:pt>
                <c:pt idx="39">
                  <c:v>10.17</c:v>
                </c:pt>
                <c:pt idx="40">
                  <c:v>10.17</c:v>
                </c:pt>
                <c:pt idx="41">
                  <c:v>10.17</c:v>
                </c:pt>
                <c:pt idx="42">
                  <c:v>10.17</c:v>
                </c:pt>
                <c:pt idx="43">
                  <c:v>10.17</c:v>
                </c:pt>
                <c:pt idx="44">
                  <c:v>10.17</c:v>
                </c:pt>
                <c:pt idx="45">
                  <c:v>10.17</c:v>
                </c:pt>
                <c:pt idx="46">
                  <c:v>10.17</c:v>
                </c:pt>
                <c:pt idx="47">
                  <c:v>10.17</c:v>
                </c:pt>
                <c:pt idx="48">
                  <c:v>10.17</c:v>
                </c:pt>
                <c:pt idx="49">
                  <c:v>10.17</c:v>
                </c:pt>
                <c:pt idx="50">
                  <c:v>10.17</c:v>
                </c:pt>
                <c:pt idx="51">
                  <c:v>10.17</c:v>
                </c:pt>
                <c:pt idx="52">
                  <c:v>10.17</c:v>
                </c:pt>
                <c:pt idx="53">
                  <c:v>10.17</c:v>
                </c:pt>
                <c:pt idx="54">
                  <c:v>10.17</c:v>
                </c:pt>
                <c:pt idx="55">
                  <c:v>10.17</c:v>
                </c:pt>
                <c:pt idx="56">
                  <c:v>10.17</c:v>
                </c:pt>
                <c:pt idx="57">
                  <c:v>10.17</c:v>
                </c:pt>
                <c:pt idx="58">
                  <c:v>10.17</c:v>
                </c:pt>
                <c:pt idx="59">
                  <c:v>10.17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N°1'!$B$3:$B$62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</c:numCache>
            </c:numRef>
          </c:cat>
          <c:val>
            <c:numRef>
              <c:f>'Cote N°1'!$E$3:$E$62</c:f>
              <c:numCache>
                <c:formatCode>General</c:formatCode>
                <c:ptCount val="60"/>
                <c:pt idx="0">
                  <c:v>10.22</c:v>
                </c:pt>
                <c:pt idx="1">
                  <c:v>10.22</c:v>
                </c:pt>
                <c:pt idx="2">
                  <c:v>10.22</c:v>
                </c:pt>
                <c:pt idx="3">
                  <c:v>10.22</c:v>
                </c:pt>
                <c:pt idx="4">
                  <c:v>10.22</c:v>
                </c:pt>
                <c:pt idx="5">
                  <c:v>10.22</c:v>
                </c:pt>
                <c:pt idx="6">
                  <c:v>10.22</c:v>
                </c:pt>
                <c:pt idx="7">
                  <c:v>10.22</c:v>
                </c:pt>
                <c:pt idx="8">
                  <c:v>10.22</c:v>
                </c:pt>
                <c:pt idx="9">
                  <c:v>10.22</c:v>
                </c:pt>
                <c:pt idx="10">
                  <c:v>10.22</c:v>
                </c:pt>
                <c:pt idx="11">
                  <c:v>10.22</c:v>
                </c:pt>
                <c:pt idx="12">
                  <c:v>10.22</c:v>
                </c:pt>
                <c:pt idx="13">
                  <c:v>10.22</c:v>
                </c:pt>
                <c:pt idx="14">
                  <c:v>10.22</c:v>
                </c:pt>
                <c:pt idx="15">
                  <c:v>10.22</c:v>
                </c:pt>
                <c:pt idx="16">
                  <c:v>10.22</c:v>
                </c:pt>
                <c:pt idx="17">
                  <c:v>10.22</c:v>
                </c:pt>
                <c:pt idx="18">
                  <c:v>10.22</c:v>
                </c:pt>
                <c:pt idx="19">
                  <c:v>10.22</c:v>
                </c:pt>
                <c:pt idx="20">
                  <c:v>10.22</c:v>
                </c:pt>
                <c:pt idx="21">
                  <c:v>10.22</c:v>
                </c:pt>
                <c:pt idx="22">
                  <c:v>10.22</c:v>
                </c:pt>
                <c:pt idx="23">
                  <c:v>10.22</c:v>
                </c:pt>
                <c:pt idx="24">
                  <c:v>10.22</c:v>
                </c:pt>
                <c:pt idx="25">
                  <c:v>10.22</c:v>
                </c:pt>
                <c:pt idx="26">
                  <c:v>10.22</c:v>
                </c:pt>
                <c:pt idx="27">
                  <c:v>10.22</c:v>
                </c:pt>
                <c:pt idx="28">
                  <c:v>10.22</c:v>
                </c:pt>
                <c:pt idx="29">
                  <c:v>10.22</c:v>
                </c:pt>
                <c:pt idx="30">
                  <c:v>10.22</c:v>
                </c:pt>
                <c:pt idx="31">
                  <c:v>10.22</c:v>
                </c:pt>
                <c:pt idx="32">
                  <c:v>10.22</c:v>
                </c:pt>
                <c:pt idx="33">
                  <c:v>10.22</c:v>
                </c:pt>
                <c:pt idx="34">
                  <c:v>10.22</c:v>
                </c:pt>
                <c:pt idx="35">
                  <c:v>10.22</c:v>
                </c:pt>
                <c:pt idx="36">
                  <c:v>10.22</c:v>
                </c:pt>
                <c:pt idx="37">
                  <c:v>10.22</c:v>
                </c:pt>
                <c:pt idx="38">
                  <c:v>10.22</c:v>
                </c:pt>
                <c:pt idx="39">
                  <c:v>10.22</c:v>
                </c:pt>
                <c:pt idx="40">
                  <c:v>10.22</c:v>
                </c:pt>
                <c:pt idx="41">
                  <c:v>10.22</c:v>
                </c:pt>
                <c:pt idx="42">
                  <c:v>10.22</c:v>
                </c:pt>
                <c:pt idx="43">
                  <c:v>10.22</c:v>
                </c:pt>
                <c:pt idx="44">
                  <c:v>10.22</c:v>
                </c:pt>
                <c:pt idx="45">
                  <c:v>10.22</c:v>
                </c:pt>
                <c:pt idx="46">
                  <c:v>10.22</c:v>
                </c:pt>
                <c:pt idx="47">
                  <c:v>10.22</c:v>
                </c:pt>
                <c:pt idx="48">
                  <c:v>10.22</c:v>
                </c:pt>
                <c:pt idx="49">
                  <c:v>10.22</c:v>
                </c:pt>
                <c:pt idx="50">
                  <c:v>10.22</c:v>
                </c:pt>
                <c:pt idx="51">
                  <c:v>10.22</c:v>
                </c:pt>
                <c:pt idx="52">
                  <c:v>10.22</c:v>
                </c:pt>
                <c:pt idx="53">
                  <c:v>10.22</c:v>
                </c:pt>
                <c:pt idx="54">
                  <c:v>10.22</c:v>
                </c:pt>
                <c:pt idx="55">
                  <c:v>10.22</c:v>
                </c:pt>
                <c:pt idx="56">
                  <c:v>10.22</c:v>
                </c:pt>
                <c:pt idx="57">
                  <c:v>10.22</c:v>
                </c:pt>
                <c:pt idx="58">
                  <c:v>10.22</c:v>
                </c:pt>
                <c:pt idx="59">
                  <c:v>10.22</c:v>
                </c:pt>
              </c:numCache>
            </c:numRef>
          </c:val>
          <c:smooth val="1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'Cote N°1'!$F$3:$F$62</c:f>
              <c:numCache>
                <c:formatCode>0.000</c:formatCode>
                <c:ptCount val="60"/>
                <c:pt idx="0">
                  <c:v>10.16708186851253</c:v>
                </c:pt>
                <c:pt idx="1">
                  <c:v>10.16708186851253</c:v>
                </c:pt>
                <c:pt idx="2">
                  <c:v>10.16708186851253</c:v>
                </c:pt>
                <c:pt idx="3">
                  <c:v>10.16708186851253</c:v>
                </c:pt>
                <c:pt idx="4">
                  <c:v>10.16708186851253</c:v>
                </c:pt>
                <c:pt idx="5">
                  <c:v>10.16708186851253</c:v>
                </c:pt>
                <c:pt idx="6">
                  <c:v>10.16708186851253</c:v>
                </c:pt>
                <c:pt idx="7">
                  <c:v>10.16708186851253</c:v>
                </c:pt>
                <c:pt idx="8">
                  <c:v>10.16708186851253</c:v>
                </c:pt>
                <c:pt idx="9">
                  <c:v>10.16708186851253</c:v>
                </c:pt>
                <c:pt idx="10">
                  <c:v>10.16708186851253</c:v>
                </c:pt>
                <c:pt idx="11">
                  <c:v>10.16708186851253</c:v>
                </c:pt>
                <c:pt idx="12">
                  <c:v>10.16708186851253</c:v>
                </c:pt>
                <c:pt idx="13">
                  <c:v>10.16708186851253</c:v>
                </c:pt>
                <c:pt idx="14">
                  <c:v>10.16708186851253</c:v>
                </c:pt>
                <c:pt idx="15">
                  <c:v>10.16708186851253</c:v>
                </c:pt>
                <c:pt idx="16">
                  <c:v>10.16708186851253</c:v>
                </c:pt>
                <c:pt idx="17">
                  <c:v>10.16708186851253</c:v>
                </c:pt>
                <c:pt idx="18">
                  <c:v>10.16708186851253</c:v>
                </c:pt>
                <c:pt idx="19">
                  <c:v>10.16708186851253</c:v>
                </c:pt>
                <c:pt idx="20">
                  <c:v>10.16708186851253</c:v>
                </c:pt>
                <c:pt idx="21">
                  <c:v>10.16708186851253</c:v>
                </c:pt>
                <c:pt idx="22">
                  <c:v>10.16708186851253</c:v>
                </c:pt>
                <c:pt idx="23">
                  <c:v>10.16708186851253</c:v>
                </c:pt>
                <c:pt idx="24">
                  <c:v>10.16708186851253</c:v>
                </c:pt>
                <c:pt idx="25">
                  <c:v>10.16708186851253</c:v>
                </c:pt>
                <c:pt idx="26">
                  <c:v>10.16708186851253</c:v>
                </c:pt>
                <c:pt idx="27">
                  <c:v>10.16708186851253</c:v>
                </c:pt>
                <c:pt idx="28">
                  <c:v>10.16708186851253</c:v>
                </c:pt>
                <c:pt idx="29">
                  <c:v>10.16708186851253</c:v>
                </c:pt>
                <c:pt idx="30">
                  <c:v>10.16708186851253</c:v>
                </c:pt>
                <c:pt idx="31">
                  <c:v>10.16708186851253</c:v>
                </c:pt>
                <c:pt idx="32">
                  <c:v>10.16708186851253</c:v>
                </c:pt>
                <c:pt idx="33">
                  <c:v>10.16708186851253</c:v>
                </c:pt>
                <c:pt idx="34">
                  <c:v>10.16708186851253</c:v>
                </c:pt>
                <c:pt idx="35">
                  <c:v>10.16708186851253</c:v>
                </c:pt>
                <c:pt idx="36">
                  <c:v>10.16708186851253</c:v>
                </c:pt>
                <c:pt idx="37">
                  <c:v>10.16708186851253</c:v>
                </c:pt>
                <c:pt idx="38">
                  <c:v>10.16708186851253</c:v>
                </c:pt>
                <c:pt idx="39">
                  <c:v>10.16708186851253</c:v>
                </c:pt>
                <c:pt idx="40">
                  <c:v>10.16708186851253</c:v>
                </c:pt>
                <c:pt idx="41">
                  <c:v>10.16708186851253</c:v>
                </c:pt>
                <c:pt idx="42">
                  <c:v>10.16708186851253</c:v>
                </c:pt>
                <c:pt idx="43">
                  <c:v>10.16708186851253</c:v>
                </c:pt>
                <c:pt idx="44">
                  <c:v>10.16708186851253</c:v>
                </c:pt>
                <c:pt idx="45">
                  <c:v>10.16708186851253</c:v>
                </c:pt>
                <c:pt idx="46">
                  <c:v>10.16708186851253</c:v>
                </c:pt>
                <c:pt idx="47">
                  <c:v>10.16708186851253</c:v>
                </c:pt>
                <c:pt idx="48">
                  <c:v>10.16708186851253</c:v>
                </c:pt>
                <c:pt idx="49">
                  <c:v>10.16708186851253</c:v>
                </c:pt>
                <c:pt idx="50">
                  <c:v>10.16708186851253</c:v>
                </c:pt>
                <c:pt idx="51">
                  <c:v>10.16708186851253</c:v>
                </c:pt>
                <c:pt idx="52">
                  <c:v>10.16708186851253</c:v>
                </c:pt>
                <c:pt idx="53">
                  <c:v>10.16708186851253</c:v>
                </c:pt>
                <c:pt idx="54">
                  <c:v>10.16708186851253</c:v>
                </c:pt>
                <c:pt idx="55">
                  <c:v>10.16708186851253</c:v>
                </c:pt>
                <c:pt idx="56">
                  <c:v>10.16708186851253</c:v>
                </c:pt>
                <c:pt idx="57">
                  <c:v>10.16708186851253</c:v>
                </c:pt>
                <c:pt idx="58">
                  <c:v>10.16708186851253</c:v>
                </c:pt>
                <c:pt idx="59">
                  <c:v>10.16708186851253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'Cote N°1'!$G$3:$G$62</c:f>
              <c:numCache>
                <c:formatCode>0.000</c:formatCode>
                <c:ptCount val="60"/>
                <c:pt idx="0">
                  <c:v>10.21005146482081</c:v>
                </c:pt>
                <c:pt idx="1">
                  <c:v>10.21005146482081</c:v>
                </c:pt>
                <c:pt idx="2">
                  <c:v>10.21005146482081</c:v>
                </c:pt>
                <c:pt idx="3">
                  <c:v>10.21005146482081</c:v>
                </c:pt>
                <c:pt idx="4">
                  <c:v>10.21005146482081</c:v>
                </c:pt>
                <c:pt idx="5">
                  <c:v>10.21005146482081</c:v>
                </c:pt>
                <c:pt idx="6">
                  <c:v>10.21005146482081</c:v>
                </c:pt>
                <c:pt idx="7">
                  <c:v>10.21005146482081</c:v>
                </c:pt>
                <c:pt idx="8">
                  <c:v>10.21005146482081</c:v>
                </c:pt>
                <c:pt idx="9">
                  <c:v>10.21005146482081</c:v>
                </c:pt>
                <c:pt idx="10">
                  <c:v>10.21005146482081</c:v>
                </c:pt>
                <c:pt idx="11">
                  <c:v>10.21005146482081</c:v>
                </c:pt>
                <c:pt idx="12">
                  <c:v>10.21005146482081</c:v>
                </c:pt>
                <c:pt idx="13">
                  <c:v>10.21005146482081</c:v>
                </c:pt>
                <c:pt idx="14">
                  <c:v>10.21005146482081</c:v>
                </c:pt>
                <c:pt idx="15">
                  <c:v>10.21005146482081</c:v>
                </c:pt>
                <c:pt idx="16">
                  <c:v>10.21005146482081</c:v>
                </c:pt>
                <c:pt idx="17">
                  <c:v>10.21005146482081</c:v>
                </c:pt>
                <c:pt idx="18">
                  <c:v>10.21005146482081</c:v>
                </c:pt>
                <c:pt idx="19">
                  <c:v>10.21005146482081</c:v>
                </c:pt>
                <c:pt idx="20">
                  <c:v>10.21005146482081</c:v>
                </c:pt>
                <c:pt idx="21">
                  <c:v>10.21005146482081</c:v>
                </c:pt>
                <c:pt idx="22">
                  <c:v>10.21005146482081</c:v>
                </c:pt>
                <c:pt idx="23">
                  <c:v>10.21005146482081</c:v>
                </c:pt>
                <c:pt idx="24">
                  <c:v>10.21005146482081</c:v>
                </c:pt>
                <c:pt idx="25">
                  <c:v>10.21005146482081</c:v>
                </c:pt>
                <c:pt idx="26">
                  <c:v>10.21005146482081</c:v>
                </c:pt>
                <c:pt idx="27">
                  <c:v>10.21005146482081</c:v>
                </c:pt>
                <c:pt idx="28">
                  <c:v>10.21005146482081</c:v>
                </c:pt>
                <c:pt idx="29">
                  <c:v>10.21005146482081</c:v>
                </c:pt>
                <c:pt idx="30">
                  <c:v>10.21005146482081</c:v>
                </c:pt>
                <c:pt idx="31">
                  <c:v>10.21005146482081</c:v>
                </c:pt>
                <c:pt idx="32">
                  <c:v>10.21005146482081</c:v>
                </c:pt>
                <c:pt idx="33">
                  <c:v>10.21005146482081</c:v>
                </c:pt>
                <c:pt idx="34">
                  <c:v>10.21005146482081</c:v>
                </c:pt>
                <c:pt idx="35">
                  <c:v>10.21005146482081</c:v>
                </c:pt>
                <c:pt idx="36">
                  <c:v>10.21005146482081</c:v>
                </c:pt>
                <c:pt idx="37">
                  <c:v>10.21005146482081</c:v>
                </c:pt>
                <c:pt idx="38">
                  <c:v>10.21005146482081</c:v>
                </c:pt>
                <c:pt idx="39">
                  <c:v>10.21005146482081</c:v>
                </c:pt>
                <c:pt idx="40">
                  <c:v>10.21005146482081</c:v>
                </c:pt>
                <c:pt idx="41">
                  <c:v>10.21005146482081</c:v>
                </c:pt>
                <c:pt idx="42">
                  <c:v>10.21005146482081</c:v>
                </c:pt>
                <c:pt idx="43">
                  <c:v>10.21005146482081</c:v>
                </c:pt>
                <c:pt idx="44">
                  <c:v>10.21005146482081</c:v>
                </c:pt>
                <c:pt idx="45">
                  <c:v>10.21005146482081</c:v>
                </c:pt>
                <c:pt idx="46">
                  <c:v>10.21005146482081</c:v>
                </c:pt>
                <c:pt idx="47">
                  <c:v>10.21005146482081</c:v>
                </c:pt>
                <c:pt idx="48">
                  <c:v>10.21005146482081</c:v>
                </c:pt>
                <c:pt idx="49">
                  <c:v>10.21005146482081</c:v>
                </c:pt>
                <c:pt idx="50">
                  <c:v>10.21005146482081</c:v>
                </c:pt>
                <c:pt idx="51">
                  <c:v>10.21005146482081</c:v>
                </c:pt>
                <c:pt idx="52">
                  <c:v>10.21005146482081</c:v>
                </c:pt>
                <c:pt idx="53">
                  <c:v>10.21005146482081</c:v>
                </c:pt>
                <c:pt idx="54">
                  <c:v>10.21005146482081</c:v>
                </c:pt>
                <c:pt idx="55">
                  <c:v>10.21005146482081</c:v>
                </c:pt>
                <c:pt idx="56">
                  <c:v>10.21005146482081</c:v>
                </c:pt>
                <c:pt idx="57">
                  <c:v>10.21005146482081</c:v>
                </c:pt>
                <c:pt idx="58">
                  <c:v>10.21005146482081</c:v>
                </c:pt>
                <c:pt idx="59">
                  <c:v>10.21005146482081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09463488"/>
        <c:axId val="-1282013792"/>
      </c:lineChart>
      <c:catAx>
        <c:axId val="-13094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201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8201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09463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680513135531"/>
          <c:y val="0.927175843694495"/>
          <c:w val="0.310182552876472"/>
          <c:h val="0.0515097690941385"/>
        </c:manualLayout>
      </c:layout>
      <c:overlay val="0"/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'Cote N°1'!$C$2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497335989153156"/>
          <c:y val="0.122557726465364"/>
          <c:w val="0.947898712659764"/>
          <c:h val="0.730017761989341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N°4'!$B$3:$B$62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N°4'!$C$3:$C$62</c:f>
              <c:numCache>
                <c:formatCode>0.0000</c:formatCode>
                <c:ptCount val="60"/>
                <c:pt idx="0">
                  <c:v>134.0</c:v>
                </c:pt>
                <c:pt idx="1">
                  <c:v>133.999</c:v>
                </c:pt>
                <c:pt idx="2">
                  <c:v>134.0006</c:v>
                </c:pt>
                <c:pt idx="3">
                  <c:v>133.9971</c:v>
                </c:pt>
                <c:pt idx="4">
                  <c:v>133.9962</c:v>
                </c:pt>
                <c:pt idx="5">
                  <c:v>133.9944</c:v>
                </c:pt>
                <c:pt idx="6">
                  <c:v>134.0027</c:v>
                </c:pt>
                <c:pt idx="7">
                  <c:v>133.9967</c:v>
                </c:pt>
                <c:pt idx="8">
                  <c:v>133.9981</c:v>
                </c:pt>
                <c:pt idx="9">
                  <c:v>133.997</c:v>
                </c:pt>
                <c:pt idx="10">
                  <c:v>133.993</c:v>
                </c:pt>
                <c:pt idx="11">
                  <c:v>134.0007</c:v>
                </c:pt>
                <c:pt idx="12">
                  <c:v>133.9986</c:v>
                </c:pt>
                <c:pt idx="13">
                  <c:v>134.0022</c:v>
                </c:pt>
                <c:pt idx="14">
                  <c:v>134.0034</c:v>
                </c:pt>
                <c:pt idx="15">
                  <c:v>133.9993</c:v>
                </c:pt>
                <c:pt idx="16">
                  <c:v>133.9993</c:v>
                </c:pt>
                <c:pt idx="17">
                  <c:v>133.9988</c:v>
                </c:pt>
                <c:pt idx="18">
                  <c:v>134.0038</c:v>
                </c:pt>
                <c:pt idx="19">
                  <c:v>134.0003</c:v>
                </c:pt>
                <c:pt idx="20">
                  <c:v>134.0047</c:v>
                </c:pt>
                <c:pt idx="21">
                  <c:v>133.9965</c:v>
                </c:pt>
                <c:pt idx="22">
                  <c:v>133.9959</c:v>
                </c:pt>
                <c:pt idx="23">
                  <c:v>133.9956</c:v>
                </c:pt>
                <c:pt idx="24">
                  <c:v>133.992</c:v>
                </c:pt>
                <c:pt idx="25">
                  <c:v>133.9959</c:v>
                </c:pt>
                <c:pt idx="26">
                  <c:v>133.9954</c:v>
                </c:pt>
                <c:pt idx="27">
                  <c:v>133.9964</c:v>
                </c:pt>
                <c:pt idx="28">
                  <c:v>134.0029</c:v>
                </c:pt>
                <c:pt idx="29">
                  <c:v>133.9955</c:v>
                </c:pt>
                <c:pt idx="30">
                  <c:v>133.9972</c:v>
                </c:pt>
                <c:pt idx="31">
                  <c:v>133.999</c:v>
                </c:pt>
                <c:pt idx="32">
                  <c:v>134.001</c:v>
                </c:pt>
                <c:pt idx="33">
                  <c:v>134.0</c:v>
                </c:pt>
                <c:pt idx="34">
                  <c:v>133.996</c:v>
                </c:pt>
                <c:pt idx="35">
                  <c:v>133.996</c:v>
                </c:pt>
                <c:pt idx="36">
                  <c:v>133.995</c:v>
                </c:pt>
                <c:pt idx="37">
                  <c:v>133.992</c:v>
                </c:pt>
                <c:pt idx="38">
                  <c:v>133.998</c:v>
                </c:pt>
                <c:pt idx="39">
                  <c:v>133.996</c:v>
                </c:pt>
                <c:pt idx="40">
                  <c:v>133.998</c:v>
                </c:pt>
                <c:pt idx="41">
                  <c:v>133.997</c:v>
                </c:pt>
                <c:pt idx="42">
                  <c:v>133.996</c:v>
                </c:pt>
                <c:pt idx="43">
                  <c:v>133.997</c:v>
                </c:pt>
                <c:pt idx="44">
                  <c:v>133.994</c:v>
                </c:pt>
                <c:pt idx="45">
                  <c:v>133.998</c:v>
                </c:pt>
                <c:pt idx="46">
                  <c:v>133.995</c:v>
                </c:pt>
                <c:pt idx="47">
                  <c:v>134.003</c:v>
                </c:pt>
                <c:pt idx="48">
                  <c:v>133.993</c:v>
                </c:pt>
                <c:pt idx="49">
                  <c:v>134.0</c:v>
                </c:pt>
                <c:pt idx="50">
                  <c:v>133.998</c:v>
                </c:pt>
                <c:pt idx="51">
                  <c:v>133.996</c:v>
                </c:pt>
                <c:pt idx="52">
                  <c:v>134.002</c:v>
                </c:pt>
                <c:pt idx="53">
                  <c:v>133.997</c:v>
                </c:pt>
                <c:pt idx="54">
                  <c:v>134.0</c:v>
                </c:pt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N°4'!$B$3:$B$62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N°4'!$D$3:$D$62</c:f>
              <c:numCache>
                <c:formatCode>General</c:formatCode>
                <c:ptCount val="60"/>
                <c:pt idx="0">
                  <c:v>133.99</c:v>
                </c:pt>
                <c:pt idx="1">
                  <c:v>133.99</c:v>
                </c:pt>
                <c:pt idx="2">
                  <c:v>133.99</c:v>
                </c:pt>
                <c:pt idx="3">
                  <c:v>133.99</c:v>
                </c:pt>
                <c:pt idx="4">
                  <c:v>133.99</c:v>
                </c:pt>
                <c:pt idx="5">
                  <c:v>133.99</c:v>
                </c:pt>
                <c:pt idx="6">
                  <c:v>133.99</c:v>
                </c:pt>
                <c:pt idx="7">
                  <c:v>133.99</c:v>
                </c:pt>
                <c:pt idx="8">
                  <c:v>133.99</c:v>
                </c:pt>
                <c:pt idx="9">
                  <c:v>133.99</c:v>
                </c:pt>
                <c:pt idx="10">
                  <c:v>133.99</c:v>
                </c:pt>
                <c:pt idx="11">
                  <c:v>133.99</c:v>
                </c:pt>
                <c:pt idx="12">
                  <c:v>133.99</c:v>
                </c:pt>
                <c:pt idx="13">
                  <c:v>133.99</c:v>
                </c:pt>
                <c:pt idx="14">
                  <c:v>133.99</c:v>
                </c:pt>
                <c:pt idx="15">
                  <c:v>133.99</c:v>
                </c:pt>
                <c:pt idx="16">
                  <c:v>133.99</c:v>
                </c:pt>
                <c:pt idx="17">
                  <c:v>133.99</c:v>
                </c:pt>
                <c:pt idx="18">
                  <c:v>133.99</c:v>
                </c:pt>
                <c:pt idx="19">
                  <c:v>133.99</c:v>
                </c:pt>
                <c:pt idx="20">
                  <c:v>133.99</c:v>
                </c:pt>
                <c:pt idx="21">
                  <c:v>133.99</c:v>
                </c:pt>
                <c:pt idx="22">
                  <c:v>133.99</c:v>
                </c:pt>
                <c:pt idx="23">
                  <c:v>133.99</c:v>
                </c:pt>
                <c:pt idx="24">
                  <c:v>133.99</c:v>
                </c:pt>
                <c:pt idx="25">
                  <c:v>133.99</c:v>
                </c:pt>
                <c:pt idx="26">
                  <c:v>133.99</c:v>
                </c:pt>
                <c:pt idx="27">
                  <c:v>133.99</c:v>
                </c:pt>
                <c:pt idx="28">
                  <c:v>133.99</c:v>
                </c:pt>
                <c:pt idx="29">
                  <c:v>133.99</c:v>
                </c:pt>
                <c:pt idx="30">
                  <c:v>133.99</c:v>
                </c:pt>
                <c:pt idx="31">
                  <c:v>133.99</c:v>
                </c:pt>
                <c:pt idx="32">
                  <c:v>133.99</c:v>
                </c:pt>
                <c:pt idx="33">
                  <c:v>133.99</c:v>
                </c:pt>
                <c:pt idx="34">
                  <c:v>133.99</c:v>
                </c:pt>
                <c:pt idx="35">
                  <c:v>133.99</c:v>
                </c:pt>
                <c:pt idx="36">
                  <c:v>133.99</c:v>
                </c:pt>
                <c:pt idx="37">
                  <c:v>133.99</c:v>
                </c:pt>
                <c:pt idx="38">
                  <c:v>133.99</c:v>
                </c:pt>
                <c:pt idx="39">
                  <c:v>133.99</c:v>
                </c:pt>
                <c:pt idx="40">
                  <c:v>133.99</c:v>
                </c:pt>
                <c:pt idx="41">
                  <c:v>133.99</c:v>
                </c:pt>
                <c:pt idx="42">
                  <c:v>133.99</c:v>
                </c:pt>
                <c:pt idx="43">
                  <c:v>133.99</c:v>
                </c:pt>
                <c:pt idx="44">
                  <c:v>133.99</c:v>
                </c:pt>
                <c:pt idx="45">
                  <c:v>133.99</c:v>
                </c:pt>
                <c:pt idx="46">
                  <c:v>133.99</c:v>
                </c:pt>
                <c:pt idx="47">
                  <c:v>133.99</c:v>
                </c:pt>
                <c:pt idx="48">
                  <c:v>133.99</c:v>
                </c:pt>
                <c:pt idx="49">
                  <c:v>133.99</c:v>
                </c:pt>
                <c:pt idx="50">
                  <c:v>133.99</c:v>
                </c:pt>
                <c:pt idx="51">
                  <c:v>133.99</c:v>
                </c:pt>
                <c:pt idx="52">
                  <c:v>133.99</c:v>
                </c:pt>
                <c:pt idx="53">
                  <c:v>133.99</c:v>
                </c:pt>
                <c:pt idx="54">
                  <c:v>133.99</c:v>
                </c:pt>
                <c:pt idx="55">
                  <c:v>133.99</c:v>
                </c:pt>
                <c:pt idx="56">
                  <c:v>133.99</c:v>
                </c:pt>
                <c:pt idx="57">
                  <c:v>133.99</c:v>
                </c:pt>
                <c:pt idx="58">
                  <c:v>133.99</c:v>
                </c:pt>
                <c:pt idx="59">
                  <c:v>133.99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N°4'!$B$3:$B$62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N°4'!$E$3:$E$62</c:f>
              <c:numCache>
                <c:formatCode>General</c:formatCode>
                <c:ptCount val="60"/>
                <c:pt idx="0">
                  <c:v>134.01</c:v>
                </c:pt>
                <c:pt idx="1">
                  <c:v>134.01</c:v>
                </c:pt>
                <c:pt idx="2">
                  <c:v>134.01</c:v>
                </c:pt>
                <c:pt idx="3">
                  <c:v>134.01</c:v>
                </c:pt>
                <c:pt idx="4">
                  <c:v>134.01</c:v>
                </c:pt>
                <c:pt idx="5">
                  <c:v>134.01</c:v>
                </c:pt>
                <c:pt idx="6">
                  <c:v>134.01</c:v>
                </c:pt>
                <c:pt idx="7">
                  <c:v>134.01</c:v>
                </c:pt>
                <c:pt idx="8">
                  <c:v>134.01</c:v>
                </c:pt>
                <c:pt idx="9">
                  <c:v>134.01</c:v>
                </c:pt>
                <c:pt idx="10">
                  <c:v>134.01</c:v>
                </c:pt>
                <c:pt idx="11">
                  <c:v>134.01</c:v>
                </c:pt>
                <c:pt idx="12">
                  <c:v>134.01</c:v>
                </c:pt>
                <c:pt idx="13">
                  <c:v>134.01</c:v>
                </c:pt>
                <c:pt idx="14">
                  <c:v>134.01</c:v>
                </c:pt>
                <c:pt idx="15">
                  <c:v>134.01</c:v>
                </c:pt>
                <c:pt idx="16">
                  <c:v>134.01</c:v>
                </c:pt>
                <c:pt idx="17">
                  <c:v>134.01</c:v>
                </c:pt>
                <c:pt idx="18">
                  <c:v>134.01</c:v>
                </c:pt>
                <c:pt idx="19">
                  <c:v>134.01</c:v>
                </c:pt>
                <c:pt idx="20">
                  <c:v>134.01</c:v>
                </c:pt>
                <c:pt idx="21">
                  <c:v>134.01</c:v>
                </c:pt>
                <c:pt idx="22">
                  <c:v>134.01</c:v>
                </c:pt>
                <c:pt idx="23">
                  <c:v>134.01</c:v>
                </c:pt>
                <c:pt idx="24">
                  <c:v>134.01</c:v>
                </c:pt>
                <c:pt idx="25">
                  <c:v>134.01</c:v>
                </c:pt>
                <c:pt idx="26">
                  <c:v>134.01</c:v>
                </c:pt>
                <c:pt idx="27">
                  <c:v>134.01</c:v>
                </c:pt>
                <c:pt idx="28">
                  <c:v>134.01</c:v>
                </c:pt>
                <c:pt idx="29">
                  <c:v>134.01</c:v>
                </c:pt>
                <c:pt idx="30">
                  <c:v>134.01</c:v>
                </c:pt>
                <c:pt idx="31">
                  <c:v>134.01</c:v>
                </c:pt>
                <c:pt idx="32">
                  <c:v>134.01</c:v>
                </c:pt>
                <c:pt idx="33">
                  <c:v>134.01</c:v>
                </c:pt>
                <c:pt idx="34">
                  <c:v>134.01</c:v>
                </c:pt>
                <c:pt idx="35">
                  <c:v>134.01</c:v>
                </c:pt>
                <c:pt idx="36">
                  <c:v>134.01</c:v>
                </c:pt>
                <c:pt idx="37">
                  <c:v>134.01</c:v>
                </c:pt>
                <c:pt idx="38">
                  <c:v>134.01</c:v>
                </c:pt>
                <c:pt idx="39">
                  <c:v>134.01</c:v>
                </c:pt>
                <c:pt idx="40">
                  <c:v>134.01</c:v>
                </c:pt>
                <c:pt idx="41">
                  <c:v>134.01</c:v>
                </c:pt>
                <c:pt idx="42">
                  <c:v>134.01</c:v>
                </c:pt>
                <c:pt idx="43">
                  <c:v>134.01</c:v>
                </c:pt>
                <c:pt idx="44">
                  <c:v>134.01</c:v>
                </c:pt>
                <c:pt idx="45">
                  <c:v>134.01</c:v>
                </c:pt>
                <c:pt idx="46">
                  <c:v>134.01</c:v>
                </c:pt>
                <c:pt idx="47">
                  <c:v>134.01</c:v>
                </c:pt>
                <c:pt idx="48">
                  <c:v>134.01</c:v>
                </c:pt>
                <c:pt idx="49">
                  <c:v>134.01</c:v>
                </c:pt>
                <c:pt idx="50">
                  <c:v>134.01</c:v>
                </c:pt>
                <c:pt idx="51">
                  <c:v>134.01</c:v>
                </c:pt>
                <c:pt idx="52">
                  <c:v>134.01</c:v>
                </c:pt>
                <c:pt idx="53">
                  <c:v>134.01</c:v>
                </c:pt>
                <c:pt idx="54">
                  <c:v>134.01</c:v>
                </c:pt>
                <c:pt idx="55">
                  <c:v>134.01</c:v>
                </c:pt>
                <c:pt idx="56">
                  <c:v>134.01</c:v>
                </c:pt>
                <c:pt idx="57">
                  <c:v>134.01</c:v>
                </c:pt>
                <c:pt idx="58">
                  <c:v>134.01</c:v>
                </c:pt>
                <c:pt idx="59">
                  <c:v>134.01</c:v>
                </c:pt>
              </c:numCache>
            </c:numRef>
          </c:val>
          <c:smooth val="0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N°4'!$B$3:$B$62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N°4'!$F$3:$F$62</c:f>
              <c:numCache>
                <c:formatCode>0.000</c:formatCode>
                <c:ptCount val="60"/>
                <c:pt idx="0">
                  <c:v>133.988851284883</c:v>
                </c:pt>
                <c:pt idx="1">
                  <c:v>133.988851284883</c:v>
                </c:pt>
                <c:pt idx="2">
                  <c:v>133.988851284883</c:v>
                </c:pt>
                <c:pt idx="3">
                  <c:v>133.988851284883</c:v>
                </c:pt>
                <c:pt idx="4">
                  <c:v>133.988851284883</c:v>
                </c:pt>
                <c:pt idx="5">
                  <c:v>133.988851284883</c:v>
                </c:pt>
                <c:pt idx="6">
                  <c:v>133.988851284883</c:v>
                </c:pt>
                <c:pt idx="7">
                  <c:v>133.988851284883</c:v>
                </c:pt>
                <c:pt idx="8">
                  <c:v>133.988851284883</c:v>
                </c:pt>
                <c:pt idx="9">
                  <c:v>133.988851284883</c:v>
                </c:pt>
                <c:pt idx="10">
                  <c:v>133.988851284883</c:v>
                </c:pt>
                <c:pt idx="11">
                  <c:v>133.988851284883</c:v>
                </c:pt>
                <c:pt idx="12">
                  <c:v>133.988851284883</c:v>
                </c:pt>
                <c:pt idx="13">
                  <c:v>133.988851284883</c:v>
                </c:pt>
                <c:pt idx="14">
                  <c:v>133.988851284883</c:v>
                </c:pt>
                <c:pt idx="15">
                  <c:v>133.988851284883</c:v>
                </c:pt>
                <c:pt idx="16">
                  <c:v>133.988851284883</c:v>
                </c:pt>
                <c:pt idx="17">
                  <c:v>133.988851284883</c:v>
                </c:pt>
                <c:pt idx="18">
                  <c:v>133.988851284883</c:v>
                </c:pt>
                <c:pt idx="19">
                  <c:v>133.988851284883</c:v>
                </c:pt>
                <c:pt idx="20">
                  <c:v>133.988851284883</c:v>
                </c:pt>
                <c:pt idx="21">
                  <c:v>133.988851284883</c:v>
                </c:pt>
                <c:pt idx="22">
                  <c:v>133.988851284883</c:v>
                </c:pt>
                <c:pt idx="23">
                  <c:v>133.988851284883</c:v>
                </c:pt>
                <c:pt idx="24">
                  <c:v>133.988851284883</c:v>
                </c:pt>
                <c:pt idx="25">
                  <c:v>133.988851284883</c:v>
                </c:pt>
                <c:pt idx="26">
                  <c:v>133.988851284883</c:v>
                </c:pt>
                <c:pt idx="27">
                  <c:v>133.988851284883</c:v>
                </c:pt>
                <c:pt idx="28">
                  <c:v>133.988851284883</c:v>
                </c:pt>
                <c:pt idx="29">
                  <c:v>133.988851284883</c:v>
                </c:pt>
                <c:pt idx="30">
                  <c:v>133.988851284883</c:v>
                </c:pt>
                <c:pt idx="31">
                  <c:v>133.988851284883</c:v>
                </c:pt>
                <c:pt idx="32">
                  <c:v>133.988851284883</c:v>
                </c:pt>
                <c:pt idx="33">
                  <c:v>133.988851284883</c:v>
                </c:pt>
                <c:pt idx="34">
                  <c:v>133.988851284883</c:v>
                </c:pt>
                <c:pt idx="35">
                  <c:v>133.988851284883</c:v>
                </c:pt>
                <c:pt idx="36">
                  <c:v>133.988851284883</c:v>
                </c:pt>
                <c:pt idx="37">
                  <c:v>133.988851284883</c:v>
                </c:pt>
                <c:pt idx="38">
                  <c:v>133.988851284883</c:v>
                </c:pt>
                <c:pt idx="39">
                  <c:v>133.988851284883</c:v>
                </c:pt>
                <c:pt idx="40">
                  <c:v>133.988851284883</c:v>
                </c:pt>
                <c:pt idx="41">
                  <c:v>133.988851284883</c:v>
                </c:pt>
                <c:pt idx="42">
                  <c:v>133.988851284883</c:v>
                </c:pt>
                <c:pt idx="43">
                  <c:v>133.988851284883</c:v>
                </c:pt>
                <c:pt idx="44">
                  <c:v>133.988851284883</c:v>
                </c:pt>
                <c:pt idx="45">
                  <c:v>133.988851284883</c:v>
                </c:pt>
                <c:pt idx="46">
                  <c:v>133.988851284883</c:v>
                </c:pt>
                <c:pt idx="47">
                  <c:v>133.988851284883</c:v>
                </c:pt>
                <c:pt idx="48">
                  <c:v>133.988851284883</c:v>
                </c:pt>
                <c:pt idx="49">
                  <c:v>133.988851284883</c:v>
                </c:pt>
                <c:pt idx="50">
                  <c:v>133.988851284883</c:v>
                </c:pt>
                <c:pt idx="51">
                  <c:v>133.988851284883</c:v>
                </c:pt>
                <c:pt idx="52">
                  <c:v>133.988851284883</c:v>
                </c:pt>
                <c:pt idx="53">
                  <c:v>133.988851284883</c:v>
                </c:pt>
                <c:pt idx="54">
                  <c:v>133.988851284883</c:v>
                </c:pt>
                <c:pt idx="55">
                  <c:v>133.988851284883</c:v>
                </c:pt>
                <c:pt idx="56">
                  <c:v>133.988851284883</c:v>
                </c:pt>
                <c:pt idx="57">
                  <c:v>133.988851284883</c:v>
                </c:pt>
                <c:pt idx="58">
                  <c:v>133.988851284883</c:v>
                </c:pt>
                <c:pt idx="59">
                  <c:v>133.988851284883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N°4'!$B$3:$B$62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N°4'!$G$3:$G$62</c:f>
              <c:numCache>
                <c:formatCode>0.000</c:formatCode>
                <c:ptCount val="60"/>
                <c:pt idx="0">
                  <c:v>134.0070105332989</c:v>
                </c:pt>
                <c:pt idx="1">
                  <c:v>134.0070105332989</c:v>
                </c:pt>
                <c:pt idx="2">
                  <c:v>134.0070105332989</c:v>
                </c:pt>
                <c:pt idx="3">
                  <c:v>134.0070105332989</c:v>
                </c:pt>
                <c:pt idx="4">
                  <c:v>134.0070105332989</c:v>
                </c:pt>
                <c:pt idx="5">
                  <c:v>134.0070105332989</c:v>
                </c:pt>
                <c:pt idx="6">
                  <c:v>134.0070105332989</c:v>
                </c:pt>
                <c:pt idx="7">
                  <c:v>134.0070105332989</c:v>
                </c:pt>
                <c:pt idx="8">
                  <c:v>134.0070105332989</c:v>
                </c:pt>
                <c:pt idx="9">
                  <c:v>134.0070105332989</c:v>
                </c:pt>
                <c:pt idx="10">
                  <c:v>134.0070105332989</c:v>
                </c:pt>
                <c:pt idx="11">
                  <c:v>134.0070105332989</c:v>
                </c:pt>
                <c:pt idx="12">
                  <c:v>134.0070105332989</c:v>
                </c:pt>
                <c:pt idx="13">
                  <c:v>134.0070105332989</c:v>
                </c:pt>
                <c:pt idx="14">
                  <c:v>134.0070105332989</c:v>
                </c:pt>
                <c:pt idx="15">
                  <c:v>134.0070105332989</c:v>
                </c:pt>
                <c:pt idx="16">
                  <c:v>134.0070105332989</c:v>
                </c:pt>
                <c:pt idx="17">
                  <c:v>134.0070105332989</c:v>
                </c:pt>
                <c:pt idx="18">
                  <c:v>134.0070105332989</c:v>
                </c:pt>
                <c:pt idx="19">
                  <c:v>134.0070105332989</c:v>
                </c:pt>
                <c:pt idx="20">
                  <c:v>134.0070105332989</c:v>
                </c:pt>
                <c:pt idx="21">
                  <c:v>134.0070105332989</c:v>
                </c:pt>
                <c:pt idx="22">
                  <c:v>134.0070105332989</c:v>
                </c:pt>
                <c:pt idx="23">
                  <c:v>134.0070105332989</c:v>
                </c:pt>
                <c:pt idx="24">
                  <c:v>134.0070105332989</c:v>
                </c:pt>
                <c:pt idx="25">
                  <c:v>134.0070105332989</c:v>
                </c:pt>
                <c:pt idx="26">
                  <c:v>134.0070105332989</c:v>
                </c:pt>
                <c:pt idx="27">
                  <c:v>134.0070105332989</c:v>
                </c:pt>
                <c:pt idx="28">
                  <c:v>134.0070105332989</c:v>
                </c:pt>
                <c:pt idx="29">
                  <c:v>134.0070105332989</c:v>
                </c:pt>
                <c:pt idx="30">
                  <c:v>134.0070105332989</c:v>
                </c:pt>
                <c:pt idx="31">
                  <c:v>134.0070105332989</c:v>
                </c:pt>
                <c:pt idx="32">
                  <c:v>134.0070105332989</c:v>
                </c:pt>
                <c:pt idx="33">
                  <c:v>134.0070105332989</c:v>
                </c:pt>
                <c:pt idx="34">
                  <c:v>134.0070105332989</c:v>
                </c:pt>
                <c:pt idx="35">
                  <c:v>134.0070105332989</c:v>
                </c:pt>
                <c:pt idx="36">
                  <c:v>134.0070105332989</c:v>
                </c:pt>
                <c:pt idx="37">
                  <c:v>134.0070105332989</c:v>
                </c:pt>
                <c:pt idx="38">
                  <c:v>134.0070105332989</c:v>
                </c:pt>
                <c:pt idx="39">
                  <c:v>134.0070105332989</c:v>
                </c:pt>
                <c:pt idx="40">
                  <c:v>134.0070105332989</c:v>
                </c:pt>
                <c:pt idx="41">
                  <c:v>134.0070105332989</c:v>
                </c:pt>
                <c:pt idx="42">
                  <c:v>134.0070105332989</c:v>
                </c:pt>
                <c:pt idx="43">
                  <c:v>134.0070105332989</c:v>
                </c:pt>
                <c:pt idx="44">
                  <c:v>134.0070105332989</c:v>
                </c:pt>
                <c:pt idx="45">
                  <c:v>134.0070105332989</c:v>
                </c:pt>
                <c:pt idx="46">
                  <c:v>134.0070105332989</c:v>
                </c:pt>
                <c:pt idx="47">
                  <c:v>134.0070105332989</c:v>
                </c:pt>
                <c:pt idx="48">
                  <c:v>134.0070105332989</c:v>
                </c:pt>
                <c:pt idx="49">
                  <c:v>134.0070105332989</c:v>
                </c:pt>
                <c:pt idx="50">
                  <c:v>134.0070105332989</c:v>
                </c:pt>
                <c:pt idx="51">
                  <c:v>134.0070105332989</c:v>
                </c:pt>
                <c:pt idx="52">
                  <c:v>134.0070105332989</c:v>
                </c:pt>
                <c:pt idx="53">
                  <c:v>134.0070105332989</c:v>
                </c:pt>
                <c:pt idx="54">
                  <c:v>134.0070105332989</c:v>
                </c:pt>
                <c:pt idx="55">
                  <c:v>134.0070105332989</c:v>
                </c:pt>
                <c:pt idx="56">
                  <c:v>134.0070105332989</c:v>
                </c:pt>
                <c:pt idx="57">
                  <c:v>134.0070105332989</c:v>
                </c:pt>
                <c:pt idx="58">
                  <c:v>134.0070105332989</c:v>
                </c:pt>
                <c:pt idx="59">
                  <c:v>134.0070105332989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92410640"/>
        <c:axId val="-1310819232"/>
      </c:lineChart>
      <c:catAx>
        <c:axId val="-1292410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081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0819232"/>
        <c:scaling>
          <c:orientation val="minMax"/>
          <c:min val="133.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2410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568606610124"/>
          <c:y val="0.930728241563056"/>
          <c:w val="0.312019146367035"/>
          <c:h val="0.0515097690941384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23043903615421"/>
          <c:y val="0.0887480876925946"/>
          <c:w val="0.918880436950531"/>
          <c:h val="0.645008423051537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numRef>
              <c:f>'Cote N°4'!$D$64:$AA$64</c:f>
              <c:numCache>
                <c:formatCode>0.0000</c:formatCode>
                <c:ptCount val="24"/>
                <c:pt idx="1">
                  <c:v>133.9765</c:v>
                </c:pt>
                <c:pt idx="2">
                  <c:v>133.9785</c:v>
                </c:pt>
                <c:pt idx="3">
                  <c:v>133.9805</c:v>
                </c:pt>
                <c:pt idx="4">
                  <c:v>133.9825</c:v>
                </c:pt>
                <c:pt idx="5">
                  <c:v>133.9845</c:v>
                </c:pt>
                <c:pt idx="6">
                  <c:v>133.9865</c:v>
                </c:pt>
                <c:pt idx="7">
                  <c:v>133.9885</c:v>
                </c:pt>
                <c:pt idx="8">
                  <c:v>133.9905</c:v>
                </c:pt>
                <c:pt idx="9">
                  <c:v>133.9925</c:v>
                </c:pt>
                <c:pt idx="10">
                  <c:v>133.9945</c:v>
                </c:pt>
                <c:pt idx="11">
                  <c:v>133.9965</c:v>
                </c:pt>
                <c:pt idx="12">
                  <c:v>133.9985</c:v>
                </c:pt>
                <c:pt idx="13">
                  <c:v>134.0005</c:v>
                </c:pt>
                <c:pt idx="14">
                  <c:v>134.0025000000001</c:v>
                </c:pt>
                <c:pt idx="15">
                  <c:v>134.0045000000001</c:v>
                </c:pt>
                <c:pt idx="16">
                  <c:v>134.0065000000001</c:v>
                </c:pt>
                <c:pt idx="17">
                  <c:v>134.0085000000001</c:v>
                </c:pt>
                <c:pt idx="18">
                  <c:v>134.0105000000001</c:v>
                </c:pt>
                <c:pt idx="19">
                  <c:v>134.0125000000001</c:v>
                </c:pt>
                <c:pt idx="20">
                  <c:v>134.0145000000001</c:v>
                </c:pt>
                <c:pt idx="21">
                  <c:v>134.0165000000001</c:v>
                </c:pt>
                <c:pt idx="22">
                  <c:v>134.0185000000001</c:v>
                </c:pt>
                <c:pt idx="23">
                  <c:v>134.0205000000001</c:v>
                </c:pt>
              </c:numCache>
            </c:numRef>
          </c:cat>
          <c:val>
            <c:numRef>
              <c:f>'Cote N°4'!$D$70:$AA$70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18.5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18.5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'Cote N°4'!$D$64:$AA$64</c:f>
              <c:numCache>
                <c:formatCode>0.0000</c:formatCode>
                <c:ptCount val="24"/>
                <c:pt idx="1">
                  <c:v>133.9765</c:v>
                </c:pt>
                <c:pt idx="2">
                  <c:v>133.9785</c:v>
                </c:pt>
                <c:pt idx="3">
                  <c:v>133.9805</c:v>
                </c:pt>
                <c:pt idx="4">
                  <c:v>133.9825</c:v>
                </c:pt>
                <c:pt idx="5">
                  <c:v>133.9845</c:v>
                </c:pt>
                <c:pt idx="6">
                  <c:v>133.9865</c:v>
                </c:pt>
                <c:pt idx="7">
                  <c:v>133.9885</c:v>
                </c:pt>
                <c:pt idx="8">
                  <c:v>133.9905</c:v>
                </c:pt>
                <c:pt idx="9">
                  <c:v>133.9925</c:v>
                </c:pt>
                <c:pt idx="10">
                  <c:v>133.9945</c:v>
                </c:pt>
                <c:pt idx="11">
                  <c:v>133.9965</c:v>
                </c:pt>
                <c:pt idx="12">
                  <c:v>133.9985</c:v>
                </c:pt>
                <c:pt idx="13">
                  <c:v>134.0005</c:v>
                </c:pt>
                <c:pt idx="14">
                  <c:v>134.0025000000001</c:v>
                </c:pt>
                <c:pt idx="15">
                  <c:v>134.0045000000001</c:v>
                </c:pt>
                <c:pt idx="16">
                  <c:v>134.0065000000001</c:v>
                </c:pt>
                <c:pt idx="17">
                  <c:v>134.0085000000001</c:v>
                </c:pt>
                <c:pt idx="18">
                  <c:v>134.0105000000001</c:v>
                </c:pt>
                <c:pt idx="19">
                  <c:v>134.0125000000001</c:v>
                </c:pt>
                <c:pt idx="20">
                  <c:v>134.0145000000001</c:v>
                </c:pt>
                <c:pt idx="21">
                  <c:v>134.0165000000001</c:v>
                </c:pt>
                <c:pt idx="22">
                  <c:v>134.0185000000001</c:v>
                </c:pt>
                <c:pt idx="23">
                  <c:v>134.0205000000001</c:v>
                </c:pt>
              </c:numCache>
            </c:numRef>
          </c:cat>
          <c:val>
            <c:numRef>
              <c:f>'Cote N°4'!$D$66:$AA$66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4.0</c:v>
                </c:pt>
                <c:pt idx="10" formatCode="0.0000">
                  <c:v>6.0</c:v>
                </c:pt>
                <c:pt idx="11" formatCode="0.0000">
                  <c:v>18.0</c:v>
                </c:pt>
                <c:pt idx="12" formatCode="0.0000">
                  <c:v>11.0</c:v>
                </c:pt>
                <c:pt idx="13" formatCode="0.0000">
                  <c:v>8.0</c:v>
                </c:pt>
                <c:pt idx="14" formatCode="0.0000">
                  <c:v>6.0</c:v>
                </c:pt>
                <c:pt idx="15" formatCode="0.0000">
                  <c:v>2.0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347760368"/>
        <c:axId val="-1294356496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'Cote N°4'!$D$68:$AA$68</c:f>
              <c:numCache>
                <c:formatCode>0.000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26.34849669703497</c:v>
                </c:pt>
                <c:pt idx="10" formatCode="0.0000">
                  <c:v>69.32902158074423</c:v>
                </c:pt>
                <c:pt idx="11" formatCode="0.0000">
                  <c:v>117.8759156371689</c:v>
                </c:pt>
                <c:pt idx="12" formatCode="0.0000">
                  <c:v>129.5048001568603</c:v>
                </c:pt>
                <c:pt idx="13" formatCode="0.0000">
                  <c:v>91.93850373625864</c:v>
                </c:pt>
                <c:pt idx="14" formatCode="0.0000">
                  <c:v>42.17545490795296</c:v>
                </c:pt>
                <c:pt idx="15" formatCode="0.0000">
                  <c:v>12.50181011886286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79770048"/>
        <c:axId val="-1279861936"/>
      </c:lineChart>
      <c:catAx>
        <c:axId val="-1347760368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435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43564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47760368"/>
        <c:crosses val="autoZero"/>
        <c:crossBetween val="between"/>
      </c:valAx>
      <c:catAx>
        <c:axId val="-1279770048"/>
        <c:scaling>
          <c:orientation val="minMax"/>
        </c:scaling>
        <c:delete val="1"/>
        <c:axPos val="b"/>
        <c:majorTickMark val="out"/>
        <c:minorTickMark val="none"/>
        <c:tickLblPos val="none"/>
        <c:crossAx val="-1279861936"/>
        <c:crosses val="autoZero"/>
        <c:auto val="1"/>
        <c:lblAlgn val="ctr"/>
        <c:lblOffset val="100"/>
        <c:noMultiLvlLbl val="0"/>
      </c:catAx>
      <c:valAx>
        <c:axId val="-127986193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97700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08901712069469"/>
          <c:y val="0.906498288347871"/>
          <c:w val="0.599425894547992"/>
          <c:h val="0.06339144215530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46056886774046"/>
          <c:y val="0.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157925209539"/>
          <c:y val="0.130000423178461"/>
          <c:w val="0.880409312403867"/>
          <c:h val="0.7800025390707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N°4'!$C$3:$C$62</c:f>
              <c:numCache>
                <c:formatCode>0.0000</c:formatCode>
                <c:ptCount val="60"/>
                <c:pt idx="0">
                  <c:v>134.0</c:v>
                </c:pt>
                <c:pt idx="1">
                  <c:v>133.999</c:v>
                </c:pt>
                <c:pt idx="2">
                  <c:v>134.0006</c:v>
                </c:pt>
                <c:pt idx="3">
                  <c:v>133.9971</c:v>
                </c:pt>
                <c:pt idx="4">
                  <c:v>133.9962</c:v>
                </c:pt>
                <c:pt idx="5">
                  <c:v>133.9944</c:v>
                </c:pt>
                <c:pt idx="6">
                  <c:v>134.0027</c:v>
                </c:pt>
                <c:pt idx="7">
                  <c:v>133.9967</c:v>
                </c:pt>
                <c:pt idx="8">
                  <c:v>133.9981</c:v>
                </c:pt>
                <c:pt idx="9">
                  <c:v>133.997</c:v>
                </c:pt>
                <c:pt idx="10">
                  <c:v>133.993</c:v>
                </c:pt>
                <c:pt idx="11">
                  <c:v>134.0007</c:v>
                </c:pt>
                <c:pt idx="12">
                  <c:v>133.9986</c:v>
                </c:pt>
                <c:pt idx="13">
                  <c:v>134.0022</c:v>
                </c:pt>
                <c:pt idx="14">
                  <c:v>134.0034</c:v>
                </c:pt>
                <c:pt idx="15">
                  <c:v>133.9993</c:v>
                </c:pt>
                <c:pt idx="16">
                  <c:v>133.9993</c:v>
                </c:pt>
                <c:pt idx="17">
                  <c:v>133.9988</c:v>
                </c:pt>
                <c:pt idx="18">
                  <c:v>134.0038</c:v>
                </c:pt>
                <c:pt idx="19">
                  <c:v>134.0003</c:v>
                </c:pt>
                <c:pt idx="20">
                  <c:v>134.0047</c:v>
                </c:pt>
                <c:pt idx="21">
                  <c:v>133.9965</c:v>
                </c:pt>
                <c:pt idx="22">
                  <c:v>133.9959</c:v>
                </c:pt>
                <c:pt idx="23">
                  <c:v>133.9956</c:v>
                </c:pt>
                <c:pt idx="24">
                  <c:v>133.992</c:v>
                </c:pt>
                <c:pt idx="25">
                  <c:v>133.9959</c:v>
                </c:pt>
                <c:pt idx="26">
                  <c:v>133.9954</c:v>
                </c:pt>
                <c:pt idx="27">
                  <c:v>133.9964</c:v>
                </c:pt>
                <c:pt idx="28">
                  <c:v>134.0029</c:v>
                </c:pt>
                <c:pt idx="29">
                  <c:v>133.9955</c:v>
                </c:pt>
                <c:pt idx="30">
                  <c:v>133.9972</c:v>
                </c:pt>
                <c:pt idx="31">
                  <c:v>133.999</c:v>
                </c:pt>
                <c:pt idx="32">
                  <c:v>134.001</c:v>
                </c:pt>
                <c:pt idx="33">
                  <c:v>134.0</c:v>
                </c:pt>
                <c:pt idx="34">
                  <c:v>133.996</c:v>
                </c:pt>
                <c:pt idx="35">
                  <c:v>133.996</c:v>
                </c:pt>
                <c:pt idx="36">
                  <c:v>133.995</c:v>
                </c:pt>
                <c:pt idx="37">
                  <c:v>133.992</c:v>
                </c:pt>
                <c:pt idx="38">
                  <c:v>133.998</c:v>
                </c:pt>
                <c:pt idx="39">
                  <c:v>133.996</c:v>
                </c:pt>
                <c:pt idx="40">
                  <c:v>133.998</c:v>
                </c:pt>
                <c:pt idx="41">
                  <c:v>133.997</c:v>
                </c:pt>
                <c:pt idx="42">
                  <c:v>133.996</c:v>
                </c:pt>
                <c:pt idx="43">
                  <c:v>133.997</c:v>
                </c:pt>
                <c:pt idx="44">
                  <c:v>133.994</c:v>
                </c:pt>
                <c:pt idx="45">
                  <c:v>133.998</c:v>
                </c:pt>
                <c:pt idx="46">
                  <c:v>133.995</c:v>
                </c:pt>
                <c:pt idx="47">
                  <c:v>134.003</c:v>
                </c:pt>
                <c:pt idx="48">
                  <c:v>133.993</c:v>
                </c:pt>
                <c:pt idx="49">
                  <c:v>134.0</c:v>
                </c:pt>
                <c:pt idx="50">
                  <c:v>133.998</c:v>
                </c:pt>
                <c:pt idx="51">
                  <c:v>133.996</c:v>
                </c:pt>
                <c:pt idx="52">
                  <c:v>134.002</c:v>
                </c:pt>
                <c:pt idx="53">
                  <c:v>133.997</c:v>
                </c:pt>
                <c:pt idx="54">
                  <c:v>134.0</c:v>
                </c:pt>
              </c:numCache>
            </c:numRef>
          </c:xVal>
          <c:yVal>
            <c:numRef>
              <c:f>'Cote N°4'!$AD$3:$AD$62</c:f>
              <c:numCache>
                <c:formatCode>General</c:formatCode>
                <c:ptCount val="60"/>
                <c:pt idx="0">
                  <c:v>0.565948821932863</c:v>
                </c:pt>
                <c:pt idx="1">
                  <c:v>0.36610635680057</c:v>
                </c:pt>
                <c:pt idx="2">
                  <c:v>0.85444739869599</c:v>
                </c:pt>
                <c:pt idx="3">
                  <c:v>-0.0447761766955162</c:v>
                </c:pt>
                <c:pt idx="4">
                  <c:v>-0.414413329600076</c:v>
                </c:pt>
                <c:pt idx="5">
                  <c:v>-1.241866791843321</c:v>
                </c:pt>
                <c:pt idx="6">
                  <c:v>1.241866791843321</c:v>
                </c:pt>
                <c:pt idx="7">
                  <c:v>-0.271880005399261</c:v>
                </c:pt>
                <c:pt idx="8">
                  <c:v>0.225707953860159</c:v>
                </c:pt>
                <c:pt idx="9">
                  <c:v>-0.225707953860159</c:v>
                </c:pt>
                <c:pt idx="10">
                  <c:v>-1.611169162352676</c:v>
                </c:pt>
                <c:pt idx="11">
                  <c:v>0.920822976368379</c:v>
                </c:pt>
                <c:pt idx="12">
                  <c:v>0.271880005399261</c:v>
                </c:pt>
                <c:pt idx="13">
                  <c:v>1.150349380376008</c:v>
                </c:pt>
                <c:pt idx="14">
                  <c:v>1.611169162352676</c:v>
                </c:pt>
                <c:pt idx="15">
                  <c:v>0.463707751457179</c:v>
                </c:pt>
                <c:pt idx="16">
                  <c:v>0.463707751457179</c:v>
                </c:pt>
                <c:pt idx="17">
                  <c:v>0.318639363964375</c:v>
                </c:pt>
                <c:pt idx="18">
                  <c:v>1.802743090739191</c:v>
                </c:pt>
                <c:pt idx="19">
                  <c:v>0.791638607743375</c:v>
                </c:pt>
                <c:pt idx="20">
                  <c:v>2.100165492844468</c:v>
                </c:pt>
                <c:pt idx="21">
                  <c:v>-0.263126823295887</c:v>
                </c:pt>
                <c:pt idx="22">
                  <c:v>-0.750705040808863</c:v>
                </c:pt>
                <c:pt idx="23">
                  <c:v>-0.814961514850329</c:v>
                </c:pt>
                <c:pt idx="24">
                  <c:v>-2.077712478240771</c:v>
                </c:pt>
                <c:pt idx="25">
                  <c:v>-0.750705040808863</c:v>
                </c:pt>
                <c:pt idx="26">
                  <c:v>-0.954911128553995</c:v>
                </c:pt>
                <c:pt idx="27">
                  <c:v>-0.312425752996715</c:v>
                </c:pt>
                <c:pt idx="28">
                  <c:v>1.777587075073392</c:v>
                </c:pt>
                <c:pt idx="29">
                  <c:v>-0.882773815517317</c:v>
                </c:pt>
                <c:pt idx="30">
                  <c:v>0.0710019212505681</c:v>
                </c:pt>
                <c:pt idx="31">
                  <c:v>0.465589396943837</c:v>
                </c:pt>
                <c:pt idx="32">
                  <c:v>1.209645126382365</c:v>
                </c:pt>
                <c:pt idx="33">
                  <c:v>0.689408814978447</c:v>
                </c:pt>
                <c:pt idx="34">
                  <c:v>-0.630600324263671</c:v>
                </c:pt>
                <c:pt idx="35">
                  <c:v>-0.630600324263671</c:v>
                </c:pt>
                <c:pt idx="36">
                  <c:v>-1.116633777020841</c:v>
                </c:pt>
                <c:pt idx="37">
                  <c:v>-2.077712478240771</c:v>
                </c:pt>
                <c:pt idx="38">
                  <c:v>0.118514032206798</c:v>
                </c:pt>
                <c:pt idx="39">
                  <c:v>-0.630600324263671</c:v>
                </c:pt>
                <c:pt idx="40">
                  <c:v>0.118514032206798</c:v>
                </c:pt>
                <c:pt idx="41">
                  <c:v>-0.166295346135097</c:v>
                </c:pt>
                <c:pt idx="42">
                  <c:v>-0.630600324263671</c:v>
                </c:pt>
                <c:pt idx="43">
                  <c:v>-0.166295346135097</c:v>
                </c:pt>
                <c:pt idx="44">
                  <c:v>-1.314496291467875</c:v>
                </c:pt>
                <c:pt idx="45">
                  <c:v>0.118514032206798</c:v>
                </c:pt>
                <c:pt idx="46">
                  <c:v>-1.116633777020841</c:v>
                </c:pt>
                <c:pt idx="47">
                  <c:v>2.077712478240771</c:v>
                </c:pt>
                <c:pt idx="48">
                  <c:v>-1.544575485563255</c:v>
                </c:pt>
                <c:pt idx="49">
                  <c:v>0.901454079673677</c:v>
                </c:pt>
                <c:pt idx="50">
                  <c:v>0.232272293482626</c:v>
                </c:pt>
                <c:pt idx="51">
                  <c:v>-0.565948821932863</c:v>
                </c:pt>
                <c:pt idx="52">
                  <c:v>2.045390989873288</c:v>
                </c:pt>
                <c:pt idx="53">
                  <c:v>0.153443198823334</c:v>
                </c:pt>
                <c:pt idx="54">
                  <c:v>1.970505303170328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77705280"/>
        <c:axId val="-1294400880"/>
      </c:scatterChart>
      <c:valAx>
        <c:axId val="-127770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4400880"/>
        <c:crossesAt val="-4.0"/>
        <c:crossBetween val="midCat"/>
      </c:valAx>
      <c:valAx>
        <c:axId val="-1294400880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770528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76751167032757"/>
          <c:y val="0.122557726465364"/>
          <c:w val="0.950559425627042"/>
          <c:h val="0.767317939609236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N°5'!$B$3:$B$62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N°5'!$C$3:$C$62</c:f>
              <c:numCache>
                <c:formatCode>0.0000</c:formatCode>
                <c:ptCount val="60"/>
                <c:pt idx="0">
                  <c:v>-47.9961</c:v>
                </c:pt>
                <c:pt idx="1">
                  <c:v>-47.9968</c:v>
                </c:pt>
                <c:pt idx="2">
                  <c:v>-47.9989</c:v>
                </c:pt>
                <c:pt idx="3">
                  <c:v>-47.9978</c:v>
                </c:pt>
                <c:pt idx="4">
                  <c:v>-47.9949</c:v>
                </c:pt>
                <c:pt idx="5">
                  <c:v>-47.997</c:v>
                </c:pt>
                <c:pt idx="6">
                  <c:v>-47.9974</c:v>
                </c:pt>
                <c:pt idx="7">
                  <c:v>-47.9965</c:v>
                </c:pt>
                <c:pt idx="8">
                  <c:v>-47.995</c:v>
                </c:pt>
                <c:pt idx="9">
                  <c:v>-47.9971</c:v>
                </c:pt>
                <c:pt idx="10">
                  <c:v>-47.9929</c:v>
                </c:pt>
                <c:pt idx="11">
                  <c:v>-47.9958</c:v>
                </c:pt>
                <c:pt idx="12">
                  <c:v>-47.9956</c:v>
                </c:pt>
                <c:pt idx="13">
                  <c:v>-47.9975</c:v>
                </c:pt>
                <c:pt idx="14">
                  <c:v>-47.9985</c:v>
                </c:pt>
                <c:pt idx="15">
                  <c:v>-47.9913</c:v>
                </c:pt>
                <c:pt idx="16">
                  <c:v>-47.9931</c:v>
                </c:pt>
                <c:pt idx="17">
                  <c:v>-47.995</c:v>
                </c:pt>
                <c:pt idx="18">
                  <c:v>-47.9986</c:v>
                </c:pt>
                <c:pt idx="19">
                  <c:v>-47.9935</c:v>
                </c:pt>
                <c:pt idx="20">
                  <c:v>-47.9952</c:v>
                </c:pt>
                <c:pt idx="21">
                  <c:v>-47.9987</c:v>
                </c:pt>
                <c:pt idx="22">
                  <c:v>-47.9956</c:v>
                </c:pt>
                <c:pt idx="23">
                  <c:v>-47.9922</c:v>
                </c:pt>
                <c:pt idx="24">
                  <c:v>-47.9936</c:v>
                </c:pt>
                <c:pt idx="25">
                  <c:v>-47.9961</c:v>
                </c:pt>
                <c:pt idx="26">
                  <c:v>-48.0009</c:v>
                </c:pt>
                <c:pt idx="27">
                  <c:v>-47.9987</c:v>
                </c:pt>
                <c:pt idx="28">
                  <c:v>-47.9875</c:v>
                </c:pt>
                <c:pt idx="29">
                  <c:v>-47.9987</c:v>
                </c:pt>
                <c:pt idx="30">
                  <c:v>-48.0006</c:v>
                </c:pt>
                <c:pt idx="31">
                  <c:v>-47.997</c:v>
                </c:pt>
                <c:pt idx="32">
                  <c:v>-47.997</c:v>
                </c:pt>
                <c:pt idx="33">
                  <c:v>-47.999</c:v>
                </c:pt>
                <c:pt idx="34">
                  <c:v>-47.994</c:v>
                </c:pt>
                <c:pt idx="35">
                  <c:v>-47.996</c:v>
                </c:pt>
                <c:pt idx="36">
                  <c:v>-47.999</c:v>
                </c:pt>
                <c:pt idx="37">
                  <c:v>-47.998</c:v>
                </c:pt>
                <c:pt idx="38">
                  <c:v>-47.999</c:v>
                </c:pt>
                <c:pt idx="39">
                  <c:v>-47.996</c:v>
                </c:pt>
                <c:pt idx="40">
                  <c:v>-47.996</c:v>
                </c:pt>
                <c:pt idx="41">
                  <c:v>-47.997</c:v>
                </c:pt>
                <c:pt idx="42">
                  <c:v>-47.993</c:v>
                </c:pt>
                <c:pt idx="43">
                  <c:v>-47.994</c:v>
                </c:pt>
                <c:pt idx="44">
                  <c:v>-47.993</c:v>
                </c:pt>
                <c:pt idx="45">
                  <c:v>-47.994</c:v>
                </c:pt>
                <c:pt idx="46">
                  <c:v>-47.995</c:v>
                </c:pt>
                <c:pt idx="47">
                  <c:v>-47.992</c:v>
                </c:pt>
                <c:pt idx="48">
                  <c:v>-47.994</c:v>
                </c:pt>
                <c:pt idx="49">
                  <c:v>-47.997</c:v>
                </c:pt>
                <c:pt idx="50">
                  <c:v>-47.994</c:v>
                </c:pt>
                <c:pt idx="51">
                  <c:v>-47.997</c:v>
                </c:pt>
                <c:pt idx="52">
                  <c:v>-47.996</c:v>
                </c:pt>
                <c:pt idx="53">
                  <c:v>-47.994</c:v>
                </c:pt>
                <c:pt idx="54">
                  <c:v>-47.996</c:v>
                </c:pt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N°5'!$B$3:$B$62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N°5'!$D$3:$D$62</c:f>
              <c:numCache>
                <c:formatCode>General</c:formatCode>
                <c:ptCount val="60"/>
                <c:pt idx="0">
                  <c:v>-48.01</c:v>
                </c:pt>
                <c:pt idx="1">
                  <c:v>-48.01</c:v>
                </c:pt>
                <c:pt idx="2">
                  <c:v>-48.01</c:v>
                </c:pt>
                <c:pt idx="3">
                  <c:v>-48.01</c:v>
                </c:pt>
                <c:pt idx="4">
                  <c:v>-48.01</c:v>
                </c:pt>
                <c:pt idx="5">
                  <c:v>-48.01</c:v>
                </c:pt>
                <c:pt idx="6">
                  <c:v>-48.01</c:v>
                </c:pt>
                <c:pt idx="7">
                  <c:v>-48.01</c:v>
                </c:pt>
                <c:pt idx="8">
                  <c:v>-48.01</c:v>
                </c:pt>
                <c:pt idx="9">
                  <c:v>-48.01</c:v>
                </c:pt>
                <c:pt idx="10">
                  <c:v>-48.01</c:v>
                </c:pt>
                <c:pt idx="11">
                  <c:v>-48.01</c:v>
                </c:pt>
                <c:pt idx="12">
                  <c:v>-48.01</c:v>
                </c:pt>
                <c:pt idx="13">
                  <c:v>-48.01</c:v>
                </c:pt>
                <c:pt idx="14">
                  <c:v>-48.01</c:v>
                </c:pt>
                <c:pt idx="15">
                  <c:v>-48.01</c:v>
                </c:pt>
                <c:pt idx="16">
                  <c:v>-48.01</c:v>
                </c:pt>
                <c:pt idx="17">
                  <c:v>-48.01</c:v>
                </c:pt>
                <c:pt idx="18">
                  <c:v>-48.01</c:v>
                </c:pt>
                <c:pt idx="19">
                  <c:v>-48.01</c:v>
                </c:pt>
                <c:pt idx="20">
                  <c:v>-48.01</c:v>
                </c:pt>
                <c:pt idx="21">
                  <c:v>-48.01</c:v>
                </c:pt>
                <c:pt idx="22">
                  <c:v>-48.01</c:v>
                </c:pt>
                <c:pt idx="23">
                  <c:v>-48.01</c:v>
                </c:pt>
                <c:pt idx="24">
                  <c:v>-48.01</c:v>
                </c:pt>
                <c:pt idx="25">
                  <c:v>-48.01</c:v>
                </c:pt>
                <c:pt idx="26">
                  <c:v>-48.01</c:v>
                </c:pt>
                <c:pt idx="27">
                  <c:v>-48.01</c:v>
                </c:pt>
                <c:pt idx="28">
                  <c:v>-48.01</c:v>
                </c:pt>
                <c:pt idx="29">
                  <c:v>-48.01</c:v>
                </c:pt>
                <c:pt idx="30">
                  <c:v>-48.01</c:v>
                </c:pt>
                <c:pt idx="31">
                  <c:v>-48.01</c:v>
                </c:pt>
                <c:pt idx="32">
                  <c:v>-48.01</c:v>
                </c:pt>
                <c:pt idx="33">
                  <c:v>-48.01</c:v>
                </c:pt>
                <c:pt idx="34">
                  <c:v>-48.01</c:v>
                </c:pt>
                <c:pt idx="35">
                  <c:v>-48.01</c:v>
                </c:pt>
                <c:pt idx="36">
                  <c:v>-48.01</c:v>
                </c:pt>
                <c:pt idx="37">
                  <c:v>-48.01</c:v>
                </c:pt>
                <c:pt idx="38">
                  <c:v>-48.01</c:v>
                </c:pt>
                <c:pt idx="39">
                  <c:v>-48.01</c:v>
                </c:pt>
                <c:pt idx="40">
                  <c:v>-48.01</c:v>
                </c:pt>
                <c:pt idx="41">
                  <c:v>-48.01</c:v>
                </c:pt>
                <c:pt idx="42">
                  <c:v>-48.01</c:v>
                </c:pt>
                <c:pt idx="43">
                  <c:v>-48.01</c:v>
                </c:pt>
                <c:pt idx="44">
                  <c:v>-48.01</c:v>
                </c:pt>
                <c:pt idx="45">
                  <c:v>-48.01</c:v>
                </c:pt>
                <c:pt idx="46">
                  <c:v>-48.01</c:v>
                </c:pt>
                <c:pt idx="47">
                  <c:v>-48.01</c:v>
                </c:pt>
                <c:pt idx="48">
                  <c:v>-48.01</c:v>
                </c:pt>
                <c:pt idx="49">
                  <c:v>-48.01</c:v>
                </c:pt>
                <c:pt idx="50">
                  <c:v>-48.01</c:v>
                </c:pt>
                <c:pt idx="51">
                  <c:v>-48.01</c:v>
                </c:pt>
                <c:pt idx="52">
                  <c:v>-48.01</c:v>
                </c:pt>
                <c:pt idx="53">
                  <c:v>-48.01</c:v>
                </c:pt>
                <c:pt idx="54">
                  <c:v>-48.01</c:v>
                </c:pt>
                <c:pt idx="55">
                  <c:v>-48.01</c:v>
                </c:pt>
                <c:pt idx="56">
                  <c:v>-48.01</c:v>
                </c:pt>
                <c:pt idx="57">
                  <c:v>-48.01</c:v>
                </c:pt>
                <c:pt idx="58">
                  <c:v>-48.01</c:v>
                </c:pt>
                <c:pt idx="59">
                  <c:v>-48.01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N°5'!$B$3:$B$62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N°5'!$E$3:$E$62</c:f>
              <c:numCache>
                <c:formatCode>General</c:formatCode>
                <c:ptCount val="60"/>
                <c:pt idx="0">
                  <c:v>-47.99</c:v>
                </c:pt>
                <c:pt idx="1">
                  <c:v>-47.99</c:v>
                </c:pt>
                <c:pt idx="2">
                  <c:v>-47.99</c:v>
                </c:pt>
                <c:pt idx="3">
                  <c:v>-47.99</c:v>
                </c:pt>
                <c:pt idx="4">
                  <c:v>-47.99</c:v>
                </c:pt>
                <c:pt idx="5">
                  <c:v>-47.99</c:v>
                </c:pt>
                <c:pt idx="6">
                  <c:v>-47.99</c:v>
                </c:pt>
                <c:pt idx="7">
                  <c:v>-47.99</c:v>
                </c:pt>
                <c:pt idx="8">
                  <c:v>-47.99</c:v>
                </c:pt>
                <c:pt idx="9">
                  <c:v>-47.99</c:v>
                </c:pt>
                <c:pt idx="10">
                  <c:v>-47.99</c:v>
                </c:pt>
                <c:pt idx="11">
                  <c:v>-47.99</c:v>
                </c:pt>
                <c:pt idx="12">
                  <c:v>-47.99</c:v>
                </c:pt>
                <c:pt idx="13">
                  <c:v>-47.99</c:v>
                </c:pt>
                <c:pt idx="14">
                  <c:v>-47.99</c:v>
                </c:pt>
                <c:pt idx="15">
                  <c:v>-47.99</c:v>
                </c:pt>
                <c:pt idx="16">
                  <c:v>-47.99</c:v>
                </c:pt>
                <c:pt idx="17">
                  <c:v>-47.99</c:v>
                </c:pt>
                <c:pt idx="18">
                  <c:v>-47.99</c:v>
                </c:pt>
                <c:pt idx="19">
                  <c:v>-47.99</c:v>
                </c:pt>
                <c:pt idx="20">
                  <c:v>-47.99</c:v>
                </c:pt>
                <c:pt idx="21">
                  <c:v>-47.99</c:v>
                </c:pt>
                <c:pt idx="22">
                  <c:v>-47.99</c:v>
                </c:pt>
                <c:pt idx="23">
                  <c:v>-47.99</c:v>
                </c:pt>
                <c:pt idx="24">
                  <c:v>-47.99</c:v>
                </c:pt>
                <c:pt idx="25">
                  <c:v>-47.99</c:v>
                </c:pt>
                <c:pt idx="26">
                  <c:v>-47.99</c:v>
                </c:pt>
                <c:pt idx="27">
                  <c:v>-47.99</c:v>
                </c:pt>
                <c:pt idx="28">
                  <c:v>-47.99</c:v>
                </c:pt>
                <c:pt idx="29">
                  <c:v>-47.99</c:v>
                </c:pt>
                <c:pt idx="30">
                  <c:v>-47.99</c:v>
                </c:pt>
                <c:pt idx="31">
                  <c:v>-47.99</c:v>
                </c:pt>
                <c:pt idx="32">
                  <c:v>-47.99</c:v>
                </c:pt>
                <c:pt idx="33">
                  <c:v>-47.99</c:v>
                </c:pt>
                <c:pt idx="34">
                  <c:v>-47.99</c:v>
                </c:pt>
                <c:pt idx="35">
                  <c:v>-47.99</c:v>
                </c:pt>
                <c:pt idx="36">
                  <c:v>-47.99</c:v>
                </c:pt>
                <c:pt idx="37">
                  <c:v>-47.99</c:v>
                </c:pt>
                <c:pt idx="38">
                  <c:v>-47.99</c:v>
                </c:pt>
                <c:pt idx="39">
                  <c:v>-47.99</c:v>
                </c:pt>
                <c:pt idx="40">
                  <c:v>-47.99</c:v>
                </c:pt>
                <c:pt idx="41">
                  <c:v>-47.99</c:v>
                </c:pt>
                <c:pt idx="42">
                  <c:v>-47.99</c:v>
                </c:pt>
                <c:pt idx="43">
                  <c:v>-47.99</c:v>
                </c:pt>
                <c:pt idx="44">
                  <c:v>-47.99</c:v>
                </c:pt>
                <c:pt idx="45">
                  <c:v>-47.99</c:v>
                </c:pt>
                <c:pt idx="46">
                  <c:v>-47.99</c:v>
                </c:pt>
                <c:pt idx="47">
                  <c:v>-47.99</c:v>
                </c:pt>
                <c:pt idx="48">
                  <c:v>-47.99</c:v>
                </c:pt>
                <c:pt idx="49">
                  <c:v>-47.99</c:v>
                </c:pt>
                <c:pt idx="50">
                  <c:v>-47.99</c:v>
                </c:pt>
                <c:pt idx="51">
                  <c:v>-47.99</c:v>
                </c:pt>
                <c:pt idx="52">
                  <c:v>-47.99</c:v>
                </c:pt>
                <c:pt idx="53">
                  <c:v>-47.99</c:v>
                </c:pt>
                <c:pt idx="54">
                  <c:v>-47.99</c:v>
                </c:pt>
                <c:pt idx="55">
                  <c:v>-47.99</c:v>
                </c:pt>
                <c:pt idx="56">
                  <c:v>-47.99</c:v>
                </c:pt>
                <c:pt idx="57">
                  <c:v>-47.99</c:v>
                </c:pt>
                <c:pt idx="58">
                  <c:v>-47.99</c:v>
                </c:pt>
                <c:pt idx="59">
                  <c:v>-47.99</c:v>
                </c:pt>
              </c:numCache>
            </c:numRef>
          </c:val>
          <c:smooth val="0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N°5'!$B$3:$B$62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N°5'!$F$3:$F$62</c:f>
              <c:numCache>
                <c:formatCode>0.000</c:formatCode>
                <c:ptCount val="60"/>
                <c:pt idx="0">
                  <c:v>-48.00338068528222</c:v>
                </c:pt>
                <c:pt idx="1">
                  <c:v>-48.00338068528222</c:v>
                </c:pt>
                <c:pt idx="2">
                  <c:v>-48.00338068528222</c:v>
                </c:pt>
                <c:pt idx="3">
                  <c:v>-48.00338068528222</c:v>
                </c:pt>
                <c:pt idx="4">
                  <c:v>-48.00338068528222</c:v>
                </c:pt>
                <c:pt idx="5">
                  <c:v>-48.00338068528222</c:v>
                </c:pt>
                <c:pt idx="6">
                  <c:v>-48.00338068528222</c:v>
                </c:pt>
                <c:pt idx="7">
                  <c:v>-48.00338068528222</c:v>
                </c:pt>
                <c:pt idx="8">
                  <c:v>-48.00338068528222</c:v>
                </c:pt>
                <c:pt idx="9">
                  <c:v>-48.00338068528222</c:v>
                </c:pt>
                <c:pt idx="10">
                  <c:v>-48.00338068528222</c:v>
                </c:pt>
                <c:pt idx="11">
                  <c:v>-48.00338068528222</c:v>
                </c:pt>
                <c:pt idx="12">
                  <c:v>-48.00338068528222</c:v>
                </c:pt>
                <c:pt idx="13">
                  <c:v>-48.00338068528222</c:v>
                </c:pt>
                <c:pt idx="14">
                  <c:v>-48.00338068528222</c:v>
                </c:pt>
                <c:pt idx="15">
                  <c:v>-48.00338068528222</c:v>
                </c:pt>
                <c:pt idx="16">
                  <c:v>-48.00338068528222</c:v>
                </c:pt>
                <c:pt idx="17">
                  <c:v>-48.00338068528222</c:v>
                </c:pt>
                <c:pt idx="18">
                  <c:v>-48.00338068528222</c:v>
                </c:pt>
                <c:pt idx="19">
                  <c:v>-48.00338068528222</c:v>
                </c:pt>
                <c:pt idx="20">
                  <c:v>-48.00338068528222</c:v>
                </c:pt>
                <c:pt idx="21">
                  <c:v>-48.00338068528222</c:v>
                </c:pt>
                <c:pt idx="22">
                  <c:v>-48.00338068528222</c:v>
                </c:pt>
                <c:pt idx="23">
                  <c:v>-48.00338068528222</c:v>
                </c:pt>
                <c:pt idx="24">
                  <c:v>-48.00338068528222</c:v>
                </c:pt>
                <c:pt idx="25">
                  <c:v>-48.00338068528222</c:v>
                </c:pt>
                <c:pt idx="26">
                  <c:v>-48.00338068528222</c:v>
                </c:pt>
                <c:pt idx="27">
                  <c:v>-48.00338068528222</c:v>
                </c:pt>
                <c:pt idx="28">
                  <c:v>-48.00338068528222</c:v>
                </c:pt>
                <c:pt idx="29">
                  <c:v>-48.00338068528222</c:v>
                </c:pt>
                <c:pt idx="30">
                  <c:v>-48.00338068528222</c:v>
                </c:pt>
                <c:pt idx="31">
                  <c:v>-48.00338068528222</c:v>
                </c:pt>
                <c:pt idx="32">
                  <c:v>-48.00338068528222</c:v>
                </c:pt>
                <c:pt idx="33">
                  <c:v>-48.00338068528222</c:v>
                </c:pt>
                <c:pt idx="34">
                  <c:v>-48.00338068528222</c:v>
                </c:pt>
                <c:pt idx="35">
                  <c:v>-48.00338068528222</c:v>
                </c:pt>
                <c:pt idx="36">
                  <c:v>-48.00338068528222</c:v>
                </c:pt>
                <c:pt idx="37">
                  <c:v>-48.00338068528222</c:v>
                </c:pt>
                <c:pt idx="38">
                  <c:v>-48.00338068528222</c:v>
                </c:pt>
                <c:pt idx="39">
                  <c:v>-48.00338068528222</c:v>
                </c:pt>
                <c:pt idx="40">
                  <c:v>-48.00338068528222</c:v>
                </c:pt>
                <c:pt idx="41">
                  <c:v>-48.00338068528222</c:v>
                </c:pt>
                <c:pt idx="42">
                  <c:v>-48.00338068528222</c:v>
                </c:pt>
                <c:pt idx="43">
                  <c:v>-48.00338068528222</c:v>
                </c:pt>
                <c:pt idx="44">
                  <c:v>-48.00338068528222</c:v>
                </c:pt>
                <c:pt idx="45">
                  <c:v>-48.00338068528222</c:v>
                </c:pt>
                <c:pt idx="46">
                  <c:v>-48.00338068528222</c:v>
                </c:pt>
                <c:pt idx="47">
                  <c:v>-48.00338068528222</c:v>
                </c:pt>
                <c:pt idx="48">
                  <c:v>-48.00338068528222</c:v>
                </c:pt>
                <c:pt idx="49">
                  <c:v>-48.00338068528222</c:v>
                </c:pt>
                <c:pt idx="50">
                  <c:v>-48.00338068528222</c:v>
                </c:pt>
                <c:pt idx="51">
                  <c:v>-48.00338068528222</c:v>
                </c:pt>
                <c:pt idx="52">
                  <c:v>-48.00338068528222</c:v>
                </c:pt>
                <c:pt idx="53">
                  <c:v>-48.00338068528222</c:v>
                </c:pt>
                <c:pt idx="54">
                  <c:v>-48.00338068528222</c:v>
                </c:pt>
                <c:pt idx="55">
                  <c:v>-48.00338068528222</c:v>
                </c:pt>
                <c:pt idx="56">
                  <c:v>-48.00338068528222</c:v>
                </c:pt>
                <c:pt idx="57">
                  <c:v>-48.00338068528222</c:v>
                </c:pt>
                <c:pt idx="58">
                  <c:v>-48.00338068528222</c:v>
                </c:pt>
                <c:pt idx="59">
                  <c:v>-48.00338068528222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N°5'!$B$3:$B$62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N°5'!$G$3:$G$62</c:f>
              <c:numCache>
                <c:formatCode>0.000</c:formatCode>
                <c:ptCount val="60"/>
                <c:pt idx="0">
                  <c:v>-47.98840476926328</c:v>
                </c:pt>
                <c:pt idx="1">
                  <c:v>-47.98840476926328</c:v>
                </c:pt>
                <c:pt idx="2">
                  <c:v>-47.98840476926328</c:v>
                </c:pt>
                <c:pt idx="3">
                  <c:v>-47.98840476926328</c:v>
                </c:pt>
                <c:pt idx="4">
                  <c:v>-47.98840476926328</c:v>
                </c:pt>
                <c:pt idx="5">
                  <c:v>-47.98840476926328</c:v>
                </c:pt>
                <c:pt idx="6">
                  <c:v>-47.98840476926328</c:v>
                </c:pt>
                <c:pt idx="7">
                  <c:v>-47.98840476926328</c:v>
                </c:pt>
                <c:pt idx="8">
                  <c:v>-47.98840476926328</c:v>
                </c:pt>
                <c:pt idx="9">
                  <c:v>-47.98840476926328</c:v>
                </c:pt>
                <c:pt idx="10">
                  <c:v>-47.98840476926328</c:v>
                </c:pt>
                <c:pt idx="11">
                  <c:v>-47.98840476926328</c:v>
                </c:pt>
                <c:pt idx="12">
                  <c:v>-47.98840476926328</c:v>
                </c:pt>
                <c:pt idx="13">
                  <c:v>-47.98840476926328</c:v>
                </c:pt>
                <c:pt idx="14">
                  <c:v>-47.98840476926328</c:v>
                </c:pt>
                <c:pt idx="15">
                  <c:v>-47.98840476926328</c:v>
                </c:pt>
                <c:pt idx="16">
                  <c:v>-47.98840476926328</c:v>
                </c:pt>
                <c:pt idx="17">
                  <c:v>-47.98840476926328</c:v>
                </c:pt>
                <c:pt idx="18">
                  <c:v>-47.98840476926328</c:v>
                </c:pt>
                <c:pt idx="19">
                  <c:v>-47.98840476926328</c:v>
                </c:pt>
                <c:pt idx="20">
                  <c:v>-47.98840476926328</c:v>
                </c:pt>
                <c:pt idx="21">
                  <c:v>-47.98840476926328</c:v>
                </c:pt>
                <c:pt idx="22">
                  <c:v>-47.98840476926328</c:v>
                </c:pt>
                <c:pt idx="23">
                  <c:v>-47.98840476926328</c:v>
                </c:pt>
                <c:pt idx="24">
                  <c:v>-47.98840476926328</c:v>
                </c:pt>
                <c:pt idx="25">
                  <c:v>-47.98840476926328</c:v>
                </c:pt>
                <c:pt idx="26">
                  <c:v>-47.98840476926328</c:v>
                </c:pt>
                <c:pt idx="27">
                  <c:v>-47.98840476926328</c:v>
                </c:pt>
                <c:pt idx="28">
                  <c:v>-47.98840476926328</c:v>
                </c:pt>
                <c:pt idx="29">
                  <c:v>-47.98840476926328</c:v>
                </c:pt>
                <c:pt idx="30">
                  <c:v>-47.98840476926328</c:v>
                </c:pt>
                <c:pt idx="31">
                  <c:v>-47.98840476926328</c:v>
                </c:pt>
                <c:pt idx="32">
                  <c:v>-47.98840476926328</c:v>
                </c:pt>
                <c:pt idx="33">
                  <c:v>-47.98840476926328</c:v>
                </c:pt>
                <c:pt idx="34">
                  <c:v>-47.98840476926328</c:v>
                </c:pt>
                <c:pt idx="35">
                  <c:v>-47.98840476926328</c:v>
                </c:pt>
                <c:pt idx="36">
                  <c:v>-47.98840476926328</c:v>
                </c:pt>
                <c:pt idx="37">
                  <c:v>-47.98840476926328</c:v>
                </c:pt>
                <c:pt idx="38">
                  <c:v>-47.98840476926328</c:v>
                </c:pt>
                <c:pt idx="39">
                  <c:v>-47.98840476926328</c:v>
                </c:pt>
                <c:pt idx="40">
                  <c:v>-47.98840476926328</c:v>
                </c:pt>
                <c:pt idx="41">
                  <c:v>-47.98840476926328</c:v>
                </c:pt>
                <c:pt idx="42">
                  <c:v>-47.98840476926328</c:v>
                </c:pt>
                <c:pt idx="43">
                  <c:v>-47.98840476926328</c:v>
                </c:pt>
                <c:pt idx="44">
                  <c:v>-47.98840476926328</c:v>
                </c:pt>
                <c:pt idx="45">
                  <c:v>-47.98840476926328</c:v>
                </c:pt>
                <c:pt idx="46">
                  <c:v>-47.98840476926328</c:v>
                </c:pt>
                <c:pt idx="47">
                  <c:v>-47.98840476926328</c:v>
                </c:pt>
                <c:pt idx="48">
                  <c:v>-47.98840476926328</c:v>
                </c:pt>
                <c:pt idx="49">
                  <c:v>-47.98840476926328</c:v>
                </c:pt>
                <c:pt idx="50">
                  <c:v>-47.98840476926328</c:v>
                </c:pt>
                <c:pt idx="51">
                  <c:v>-47.98840476926328</c:v>
                </c:pt>
                <c:pt idx="52">
                  <c:v>-47.98840476926328</c:v>
                </c:pt>
                <c:pt idx="53">
                  <c:v>-47.98840476926328</c:v>
                </c:pt>
                <c:pt idx="54">
                  <c:v>-47.98840476926328</c:v>
                </c:pt>
                <c:pt idx="55">
                  <c:v>-47.98840476926328</c:v>
                </c:pt>
                <c:pt idx="56">
                  <c:v>-47.98840476926328</c:v>
                </c:pt>
                <c:pt idx="57">
                  <c:v>-47.98840476926328</c:v>
                </c:pt>
                <c:pt idx="58">
                  <c:v>-47.98840476926328</c:v>
                </c:pt>
                <c:pt idx="59">
                  <c:v>-47.98840476926328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2303440"/>
        <c:axId val="-1282822320"/>
      </c:lineChart>
      <c:catAx>
        <c:axId val="-131230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2822320"/>
        <c:crossesAt val="-47.0"/>
        <c:auto val="1"/>
        <c:lblAlgn val="ctr"/>
        <c:lblOffset val="100"/>
        <c:tickLblSkip val="1"/>
        <c:tickMarkSkip val="1"/>
        <c:noMultiLvlLbl val="0"/>
      </c:catAx>
      <c:valAx>
        <c:axId val="-1282822320"/>
        <c:scaling>
          <c:orientation val="minMax"/>
          <c:min val="-48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230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8440332028873"/>
          <c:y val="0.937833037300178"/>
          <c:w val="0.310182552876472"/>
          <c:h val="0.0515097690941384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72492966963705"/>
          <c:y val="0.084905790748131"/>
          <c:w val="0.919054762720063"/>
          <c:h val="0.654089054652269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3175"/>
          </c:spPr>
          <c:invertIfNegative val="0"/>
          <c:cat>
            <c:numRef>
              <c:f>'Cote N°5'!$D$64:$AA$64</c:f>
              <c:numCache>
                <c:formatCode>0.0000</c:formatCode>
                <c:ptCount val="24"/>
                <c:pt idx="1">
                  <c:v>-48.01640000000003</c:v>
                </c:pt>
                <c:pt idx="2">
                  <c:v>-48.01440000000002</c:v>
                </c:pt>
                <c:pt idx="3">
                  <c:v>-48.01240000000002</c:v>
                </c:pt>
                <c:pt idx="4">
                  <c:v>-48.01040000000002</c:v>
                </c:pt>
                <c:pt idx="5">
                  <c:v>-48.00840000000002</c:v>
                </c:pt>
                <c:pt idx="6">
                  <c:v>-48.00640000000001</c:v>
                </c:pt>
                <c:pt idx="7">
                  <c:v>-48.00440000000001</c:v>
                </c:pt>
                <c:pt idx="8">
                  <c:v>-48.00240000000001</c:v>
                </c:pt>
                <c:pt idx="9">
                  <c:v>-48.00040000000001</c:v>
                </c:pt>
                <c:pt idx="10">
                  <c:v>-47.9984</c:v>
                </c:pt>
                <c:pt idx="11">
                  <c:v>-47.9964</c:v>
                </c:pt>
                <c:pt idx="12">
                  <c:v>-47.9944</c:v>
                </c:pt>
                <c:pt idx="13">
                  <c:v>-47.9924</c:v>
                </c:pt>
                <c:pt idx="14">
                  <c:v>-47.9904</c:v>
                </c:pt>
                <c:pt idx="15">
                  <c:v>-47.9884</c:v>
                </c:pt>
                <c:pt idx="16">
                  <c:v>-47.98639999999999</c:v>
                </c:pt>
                <c:pt idx="17">
                  <c:v>-47.98439999999999</c:v>
                </c:pt>
                <c:pt idx="18">
                  <c:v>-47.98239999999998</c:v>
                </c:pt>
                <c:pt idx="19">
                  <c:v>-47.98039999999998</c:v>
                </c:pt>
                <c:pt idx="20">
                  <c:v>-47.97839999999997</c:v>
                </c:pt>
                <c:pt idx="21">
                  <c:v>-47.97639999999997</c:v>
                </c:pt>
                <c:pt idx="22">
                  <c:v>-47.97439999999997</c:v>
                </c:pt>
                <c:pt idx="23">
                  <c:v>-47.97239999999997</c:v>
                </c:pt>
              </c:numCache>
            </c:numRef>
          </c:cat>
          <c:val>
            <c:numRef>
              <c:f>'Cote N°5'!$D$70:$AA$70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19.5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19.5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invertIfNegative val="0"/>
          <c:cat>
            <c:numRef>
              <c:f>'Cote N°5'!$D$64:$AA$64</c:f>
              <c:numCache>
                <c:formatCode>0.0000</c:formatCode>
                <c:ptCount val="24"/>
                <c:pt idx="1">
                  <c:v>-48.01640000000003</c:v>
                </c:pt>
                <c:pt idx="2">
                  <c:v>-48.01440000000002</c:v>
                </c:pt>
                <c:pt idx="3">
                  <c:v>-48.01240000000002</c:v>
                </c:pt>
                <c:pt idx="4">
                  <c:v>-48.01040000000002</c:v>
                </c:pt>
                <c:pt idx="5">
                  <c:v>-48.00840000000002</c:v>
                </c:pt>
                <c:pt idx="6">
                  <c:v>-48.00640000000001</c:v>
                </c:pt>
                <c:pt idx="7">
                  <c:v>-48.00440000000001</c:v>
                </c:pt>
                <c:pt idx="8">
                  <c:v>-48.00240000000001</c:v>
                </c:pt>
                <c:pt idx="9">
                  <c:v>-48.00040000000001</c:v>
                </c:pt>
                <c:pt idx="10">
                  <c:v>-47.9984</c:v>
                </c:pt>
                <c:pt idx="11">
                  <c:v>-47.9964</c:v>
                </c:pt>
                <c:pt idx="12">
                  <c:v>-47.9944</c:v>
                </c:pt>
                <c:pt idx="13">
                  <c:v>-47.9924</c:v>
                </c:pt>
                <c:pt idx="14">
                  <c:v>-47.9904</c:v>
                </c:pt>
                <c:pt idx="15">
                  <c:v>-47.9884</c:v>
                </c:pt>
                <c:pt idx="16">
                  <c:v>-47.98639999999999</c:v>
                </c:pt>
                <c:pt idx="17">
                  <c:v>-47.98439999999999</c:v>
                </c:pt>
                <c:pt idx="18">
                  <c:v>-47.98239999999998</c:v>
                </c:pt>
                <c:pt idx="19">
                  <c:v>-47.98039999999998</c:v>
                </c:pt>
                <c:pt idx="20">
                  <c:v>-47.97839999999997</c:v>
                </c:pt>
                <c:pt idx="21">
                  <c:v>-47.97639999999997</c:v>
                </c:pt>
                <c:pt idx="22">
                  <c:v>-47.97439999999997</c:v>
                </c:pt>
                <c:pt idx="23">
                  <c:v>-47.97239999999997</c:v>
                </c:pt>
              </c:numCache>
            </c:numRef>
          </c:cat>
          <c:val>
            <c:numRef>
              <c:f>'Cote N°5'!$D$66:$AA$66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2.0</c:v>
                </c:pt>
                <c:pt idx="10" formatCode="0.0000">
                  <c:v>13.0</c:v>
                </c:pt>
                <c:pt idx="11" formatCode="0.0000">
                  <c:v>19.0</c:v>
                </c:pt>
                <c:pt idx="12" formatCode="0.0000">
                  <c:v>13.0</c:v>
                </c:pt>
                <c:pt idx="13" formatCode="0.0000">
                  <c:v>6.0</c:v>
                </c:pt>
                <c:pt idx="14" formatCode="0.0000">
                  <c:v>1.0</c:v>
                </c:pt>
                <c:pt idx="15" formatCode="0.0000">
                  <c:v>1.0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264895840"/>
        <c:axId val="-1313981152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63500" cmpd="sng"/>
          </c:spPr>
          <c:marker>
            <c:symbol val="none"/>
          </c:marker>
          <c:val>
            <c:numRef>
              <c:f>'Cote N°5'!$D$68:$AA$68</c:f>
              <c:numCache>
                <c:formatCode>0.000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31.30133483608284</c:v>
                </c:pt>
                <c:pt idx="10" formatCode="0.0000">
                  <c:v>96.50557019477331</c:v>
                </c:pt>
                <c:pt idx="11" formatCode="0.0000">
                  <c:v>156.5664605664038</c:v>
                </c:pt>
                <c:pt idx="12" formatCode="0.0000">
                  <c:v>133.6601414565122</c:v>
                </c:pt>
                <c:pt idx="13" formatCode="0.0000">
                  <c:v>60.04293719315287</c:v>
                </c:pt>
                <c:pt idx="14" formatCode="0.0000">
                  <c:v>14.19314931051565</c:v>
                </c:pt>
                <c:pt idx="15" formatCode="0.0000">
                  <c:v>1.765437893137746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2630688"/>
        <c:axId val="-1310379120"/>
      </c:lineChart>
      <c:catAx>
        <c:axId val="-1264895840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3981152"/>
        <c:crosses val="autoZero"/>
        <c:auto val="1"/>
        <c:lblAlgn val="ctr"/>
        <c:lblOffset val="100"/>
        <c:tickLblSkip val="1"/>
        <c:noMultiLvlLbl val="0"/>
      </c:catAx>
      <c:valAx>
        <c:axId val="-13139811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64895840"/>
        <c:crosses val="autoZero"/>
        <c:crossBetween val="between"/>
      </c:valAx>
      <c:catAx>
        <c:axId val="-1312630688"/>
        <c:scaling>
          <c:orientation val="minMax"/>
        </c:scaling>
        <c:delete val="1"/>
        <c:axPos val="b"/>
        <c:majorTickMark val="out"/>
        <c:minorTickMark val="none"/>
        <c:tickLblPos val="none"/>
        <c:crossAx val="-1310379120"/>
        <c:crosses val="autoZero"/>
        <c:auto val="1"/>
        <c:lblAlgn val="ctr"/>
        <c:lblOffset val="100"/>
        <c:noMultiLvlLbl val="0"/>
      </c:catAx>
      <c:valAx>
        <c:axId val="-131037912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26306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9885430987793"/>
          <c:y val="0.907234024992158"/>
          <c:w val="0.598137732783402"/>
          <c:h val="0.0628932468347118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46056886774046"/>
          <c:y val="0.026666666666666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34352472846277"/>
          <c:y val="0.130000423178461"/>
          <c:w val="0.895676525913759"/>
          <c:h val="0.78000253907076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N°5'!$C$3:$C$62</c:f>
              <c:numCache>
                <c:formatCode>0.0000</c:formatCode>
                <c:ptCount val="60"/>
                <c:pt idx="0">
                  <c:v>-47.9961</c:v>
                </c:pt>
                <c:pt idx="1">
                  <c:v>-47.9968</c:v>
                </c:pt>
                <c:pt idx="2">
                  <c:v>-47.9989</c:v>
                </c:pt>
                <c:pt idx="3">
                  <c:v>-47.9978</c:v>
                </c:pt>
                <c:pt idx="4">
                  <c:v>-47.9949</c:v>
                </c:pt>
                <c:pt idx="5">
                  <c:v>-47.997</c:v>
                </c:pt>
                <c:pt idx="6">
                  <c:v>-47.9974</c:v>
                </c:pt>
                <c:pt idx="7">
                  <c:v>-47.9965</c:v>
                </c:pt>
                <c:pt idx="8">
                  <c:v>-47.995</c:v>
                </c:pt>
                <c:pt idx="9">
                  <c:v>-47.9971</c:v>
                </c:pt>
                <c:pt idx="10">
                  <c:v>-47.9929</c:v>
                </c:pt>
                <c:pt idx="11">
                  <c:v>-47.9958</c:v>
                </c:pt>
                <c:pt idx="12">
                  <c:v>-47.9956</c:v>
                </c:pt>
                <c:pt idx="13">
                  <c:v>-47.9975</c:v>
                </c:pt>
                <c:pt idx="14">
                  <c:v>-47.9985</c:v>
                </c:pt>
                <c:pt idx="15">
                  <c:v>-47.9913</c:v>
                </c:pt>
                <c:pt idx="16">
                  <c:v>-47.9931</c:v>
                </c:pt>
                <c:pt idx="17">
                  <c:v>-47.995</c:v>
                </c:pt>
                <c:pt idx="18">
                  <c:v>-47.9986</c:v>
                </c:pt>
                <c:pt idx="19">
                  <c:v>-47.9935</c:v>
                </c:pt>
                <c:pt idx="20">
                  <c:v>-47.9952</c:v>
                </c:pt>
                <c:pt idx="21">
                  <c:v>-47.9987</c:v>
                </c:pt>
                <c:pt idx="22">
                  <c:v>-47.9956</c:v>
                </c:pt>
                <c:pt idx="23">
                  <c:v>-47.9922</c:v>
                </c:pt>
                <c:pt idx="24">
                  <c:v>-47.9936</c:v>
                </c:pt>
                <c:pt idx="25">
                  <c:v>-47.9961</c:v>
                </c:pt>
                <c:pt idx="26">
                  <c:v>-48.0009</c:v>
                </c:pt>
                <c:pt idx="27">
                  <c:v>-47.9987</c:v>
                </c:pt>
                <c:pt idx="28">
                  <c:v>-47.9875</c:v>
                </c:pt>
                <c:pt idx="29">
                  <c:v>-47.9987</c:v>
                </c:pt>
                <c:pt idx="30">
                  <c:v>-48.0006</c:v>
                </c:pt>
                <c:pt idx="31">
                  <c:v>-47.997</c:v>
                </c:pt>
                <c:pt idx="32">
                  <c:v>-47.997</c:v>
                </c:pt>
                <c:pt idx="33">
                  <c:v>-47.999</c:v>
                </c:pt>
                <c:pt idx="34">
                  <c:v>-47.994</c:v>
                </c:pt>
                <c:pt idx="35">
                  <c:v>-47.996</c:v>
                </c:pt>
                <c:pt idx="36">
                  <c:v>-47.999</c:v>
                </c:pt>
                <c:pt idx="37">
                  <c:v>-47.998</c:v>
                </c:pt>
                <c:pt idx="38">
                  <c:v>-47.999</c:v>
                </c:pt>
                <c:pt idx="39">
                  <c:v>-47.996</c:v>
                </c:pt>
                <c:pt idx="40">
                  <c:v>-47.996</c:v>
                </c:pt>
                <c:pt idx="41">
                  <c:v>-47.997</c:v>
                </c:pt>
                <c:pt idx="42">
                  <c:v>-47.993</c:v>
                </c:pt>
                <c:pt idx="43">
                  <c:v>-47.994</c:v>
                </c:pt>
                <c:pt idx="44">
                  <c:v>-47.993</c:v>
                </c:pt>
                <c:pt idx="45">
                  <c:v>-47.994</c:v>
                </c:pt>
                <c:pt idx="46">
                  <c:v>-47.995</c:v>
                </c:pt>
                <c:pt idx="47">
                  <c:v>-47.992</c:v>
                </c:pt>
                <c:pt idx="48">
                  <c:v>-47.994</c:v>
                </c:pt>
                <c:pt idx="49">
                  <c:v>-47.997</c:v>
                </c:pt>
                <c:pt idx="50">
                  <c:v>-47.994</c:v>
                </c:pt>
                <c:pt idx="51">
                  <c:v>-47.997</c:v>
                </c:pt>
                <c:pt idx="52">
                  <c:v>-47.996</c:v>
                </c:pt>
                <c:pt idx="53">
                  <c:v>-47.994</c:v>
                </c:pt>
                <c:pt idx="54">
                  <c:v>-47.996</c:v>
                </c:pt>
              </c:numCache>
            </c:numRef>
          </c:xVal>
          <c:yVal>
            <c:numRef>
              <c:f>'Cote N°5'!$AD$3:$AD$62</c:f>
              <c:numCache>
                <c:formatCode>General</c:formatCode>
                <c:ptCount val="60"/>
                <c:pt idx="0">
                  <c:v>-0.13468979400892</c:v>
                </c:pt>
                <c:pt idx="1">
                  <c:v>-0.225707953860159</c:v>
                </c:pt>
                <c:pt idx="2">
                  <c:v>-1.241866791843321</c:v>
                </c:pt>
                <c:pt idx="3">
                  <c:v>-0.731808083859617</c:v>
                </c:pt>
                <c:pt idx="4">
                  <c:v>0.514156100744534</c:v>
                </c:pt>
                <c:pt idx="5">
                  <c:v>-0.514156100744534</c:v>
                </c:pt>
                <c:pt idx="6">
                  <c:v>-0.619306769508776</c:v>
                </c:pt>
                <c:pt idx="7">
                  <c:v>-0.180012369792705</c:v>
                </c:pt>
                <c:pt idx="8">
                  <c:v>0.36610635680057</c:v>
                </c:pt>
                <c:pt idx="9">
                  <c:v>-0.565948821932863</c:v>
                </c:pt>
                <c:pt idx="10">
                  <c:v>1.345166634176639</c:v>
                </c:pt>
                <c:pt idx="11">
                  <c:v>0.180012369792705</c:v>
                </c:pt>
                <c:pt idx="12">
                  <c:v>0.225707953860159</c:v>
                </c:pt>
                <c:pt idx="13">
                  <c:v>-0.674489750196082</c:v>
                </c:pt>
                <c:pt idx="14">
                  <c:v>-0.85444739869599</c:v>
                </c:pt>
                <c:pt idx="15">
                  <c:v>1.802743090739191</c:v>
                </c:pt>
                <c:pt idx="16">
                  <c:v>1.067570523878142</c:v>
                </c:pt>
                <c:pt idx="17">
                  <c:v>0.36610635680057</c:v>
                </c:pt>
                <c:pt idx="18">
                  <c:v>-0.920822976368379</c:v>
                </c:pt>
                <c:pt idx="19">
                  <c:v>0.991526474677331</c:v>
                </c:pt>
                <c:pt idx="20">
                  <c:v>0.318639363964375</c:v>
                </c:pt>
                <c:pt idx="21">
                  <c:v>-1.150349380376008</c:v>
                </c:pt>
                <c:pt idx="22">
                  <c:v>0.225707953860159</c:v>
                </c:pt>
                <c:pt idx="23">
                  <c:v>1.465233792685523</c:v>
                </c:pt>
                <c:pt idx="24">
                  <c:v>0.920822976368379</c:v>
                </c:pt>
                <c:pt idx="25">
                  <c:v>-0.13468979400892</c:v>
                </c:pt>
                <c:pt idx="26">
                  <c:v>-2.10016549284447</c:v>
                </c:pt>
                <c:pt idx="27">
                  <c:v>-1.150349380376008</c:v>
                </c:pt>
                <c:pt idx="28">
                  <c:v>2.100165492844468</c:v>
                </c:pt>
                <c:pt idx="29">
                  <c:v>-1.128143645278764</c:v>
                </c:pt>
                <c:pt idx="30">
                  <c:v>-1.786155561261077</c:v>
                </c:pt>
                <c:pt idx="31">
                  <c:v>-0.482248214837923</c:v>
                </c:pt>
                <c:pt idx="32">
                  <c:v>-0.482248214837923</c:v>
                </c:pt>
                <c:pt idx="33">
                  <c:v>-1.59321881802305</c:v>
                </c:pt>
                <c:pt idx="34">
                  <c:v>0.645630749275982</c:v>
                </c:pt>
                <c:pt idx="35">
                  <c:v>0.0</c:v>
                </c:pt>
                <c:pt idx="36">
                  <c:v>-1.59321881802305</c:v>
                </c:pt>
                <c:pt idx="37">
                  <c:v>-0.764709673786387</c:v>
                </c:pt>
                <c:pt idx="38">
                  <c:v>-1.59321881802305</c:v>
                </c:pt>
                <c:pt idx="39">
                  <c:v>0.0</c:v>
                </c:pt>
                <c:pt idx="40">
                  <c:v>0.0</c:v>
                </c:pt>
                <c:pt idx="41">
                  <c:v>-0.482248214837923</c:v>
                </c:pt>
                <c:pt idx="42">
                  <c:v>1.324957688892977</c:v>
                </c:pt>
                <c:pt idx="43">
                  <c:v>0.645630749275982</c:v>
                </c:pt>
                <c:pt idx="44">
                  <c:v>1.324957688892977</c:v>
                </c:pt>
                <c:pt idx="45">
                  <c:v>0.645630749275982</c:v>
                </c:pt>
                <c:pt idx="46">
                  <c:v>0.430727299295457</c:v>
                </c:pt>
                <c:pt idx="47">
                  <c:v>2.085355566031829</c:v>
                </c:pt>
                <c:pt idx="48">
                  <c:v>1.970505303170328</c:v>
                </c:pt>
                <c:pt idx="49">
                  <c:v>-0.215640104012582</c:v>
                </c:pt>
                <c:pt idx="50">
                  <c:v>1.970505303170328</c:v>
                </c:pt>
                <c:pt idx="51">
                  <c:v>-0.215640104012582</c:v>
                </c:pt>
                <c:pt idx="52">
                  <c:v>0.408472481974124</c:v>
                </c:pt>
                <c:pt idx="53">
                  <c:v>1.970505303170328</c:v>
                </c:pt>
                <c:pt idx="54">
                  <c:v>1.802743090739191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3742704"/>
        <c:axId val="-1313983152"/>
      </c:scatterChart>
      <c:valAx>
        <c:axId val="-131374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3983152"/>
        <c:crossesAt val="-4.0"/>
        <c:crossBetween val="midCat"/>
      </c:valAx>
      <c:valAx>
        <c:axId val="-1313983152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37427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'Cote N°1'!$C$2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29723518925288"/>
          <c:y val="0.122557726465364"/>
          <c:w val="0.945262190437789"/>
          <c:h val="0.719360568383659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N°6'!$B$3:$B$62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N°6'!$C$3:$C$62</c:f>
              <c:numCache>
                <c:formatCode>0.0000</c:formatCode>
                <c:ptCount val="60"/>
                <c:pt idx="0">
                  <c:v>-133.9967</c:v>
                </c:pt>
                <c:pt idx="1">
                  <c:v>-134.0</c:v>
                </c:pt>
                <c:pt idx="2">
                  <c:v>-134.0032</c:v>
                </c:pt>
                <c:pt idx="3">
                  <c:v>-134.0015</c:v>
                </c:pt>
                <c:pt idx="4">
                  <c:v>-134.0034</c:v>
                </c:pt>
                <c:pt idx="5">
                  <c:v>-134.0013</c:v>
                </c:pt>
                <c:pt idx="6">
                  <c:v>-134.0121</c:v>
                </c:pt>
                <c:pt idx="7">
                  <c:v>-134.0012</c:v>
                </c:pt>
                <c:pt idx="8">
                  <c:v>-134.0009</c:v>
                </c:pt>
                <c:pt idx="9">
                  <c:v>-133.9987</c:v>
                </c:pt>
                <c:pt idx="10">
                  <c:v>-134.0042</c:v>
                </c:pt>
                <c:pt idx="11">
                  <c:v>-134.0021</c:v>
                </c:pt>
                <c:pt idx="12">
                  <c:v>-134.003</c:v>
                </c:pt>
                <c:pt idx="13">
                  <c:v>-133.9986</c:v>
                </c:pt>
                <c:pt idx="14">
                  <c:v>-133.9979</c:v>
                </c:pt>
                <c:pt idx="15">
                  <c:v>-134.0025</c:v>
                </c:pt>
                <c:pt idx="16">
                  <c:v>-133.9975</c:v>
                </c:pt>
                <c:pt idx="17">
                  <c:v>-133.9969</c:v>
                </c:pt>
                <c:pt idx="18">
                  <c:v>-134.0021</c:v>
                </c:pt>
                <c:pt idx="19">
                  <c:v>-134.0002</c:v>
                </c:pt>
                <c:pt idx="20">
                  <c:v>-134.0025</c:v>
                </c:pt>
                <c:pt idx="21">
                  <c:v>-134.0</c:v>
                </c:pt>
                <c:pt idx="22">
                  <c:v>-134.0083</c:v>
                </c:pt>
                <c:pt idx="23">
                  <c:v>-133.9986</c:v>
                </c:pt>
                <c:pt idx="24">
                  <c:v>-134.0012</c:v>
                </c:pt>
                <c:pt idx="25">
                  <c:v>-133.9989</c:v>
                </c:pt>
                <c:pt idx="26">
                  <c:v>-134.001</c:v>
                </c:pt>
                <c:pt idx="27">
                  <c:v>-133.9977</c:v>
                </c:pt>
                <c:pt idx="28">
                  <c:v>-134.016</c:v>
                </c:pt>
                <c:pt idx="29">
                  <c:v>-134.0</c:v>
                </c:pt>
                <c:pt idx="30">
                  <c:v>-134.0011</c:v>
                </c:pt>
                <c:pt idx="31">
                  <c:v>-134.005</c:v>
                </c:pt>
                <c:pt idx="32">
                  <c:v>-134.001</c:v>
                </c:pt>
                <c:pt idx="33">
                  <c:v>-134.006</c:v>
                </c:pt>
                <c:pt idx="34">
                  <c:v>-133.998</c:v>
                </c:pt>
                <c:pt idx="35">
                  <c:v>-134.002</c:v>
                </c:pt>
                <c:pt idx="36">
                  <c:v>-133.997</c:v>
                </c:pt>
                <c:pt idx="37">
                  <c:v>-133.997</c:v>
                </c:pt>
                <c:pt idx="38">
                  <c:v>-134.003</c:v>
                </c:pt>
                <c:pt idx="39">
                  <c:v>-134.003</c:v>
                </c:pt>
                <c:pt idx="40">
                  <c:v>-134.006</c:v>
                </c:pt>
                <c:pt idx="41">
                  <c:v>-134.002</c:v>
                </c:pt>
                <c:pt idx="42">
                  <c:v>-134.005</c:v>
                </c:pt>
                <c:pt idx="43">
                  <c:v>-134.004</c:v>
                </c:pt>
                <c:pt idx="44">
                  <c:v>-134.003</c:v>
                </c:pt>
                <c:pt idx="45">
                  <c:v>-134.004</c:v>
                </c:pt>
                <c:pt idx="46">
                  <c:v>-134.006</c:v>
                </c:pt>
                <c:pt idx="47">
                  <c:v>-133.998</c:v>
                </c:pt>
                <c:pt idx="48">
                  <c:v>-134.004</c:v>
                </c:pt>
                <c:pt idx="49">
                  <c:v>-134.003</c:v>
                </c:pt>
                <c:pt idx="50">
                  <c:v>-134.0</c:v>
                </c:pt>
                <c:pt idx="51">
                  <c:v>-134.0</c:v>
                </c:pt>
                <c:pt idx="52">
                  <c:v>-134.006</c:v>
                </c:pt>
                <c:pt idx="53">
                  <c:v>-134.0</c:v>
                </c:pt>
                <c:pt idx="54">
                  <c:v>-134.0</c:v>
                </c:pt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N°6'!$B$3:$B$62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N°6'!$D$3:$D$62</c:f>
              <c:numCache>
                <c:formatCode>General</c:formatCode>
                <c:ptCount val="60"/>
                <c:pt idx="0">
                  <c:v>-134.01</c:v>
                </c:pt>
                <c:pt idx="1">
                  <c:v>-134.01</c:v>
                </c:pt>
                <c:pt idx="2">
                  <c:v>-134.01</c:v>
                </c:pt>
                <c:pt idx="3">
                  <c:v>-134.01</c:v>
                </c:pt>
                <c:pt idx="4">
                  <c:v>-134.01</c:v>
                </c:pt>
                <c:pt idx="5">
                  <c:v>-134.01</c:v>
                </c:pt>
                <c:pt idx="6">
                  <c:v>-134.01</c:v>
                </c:pt>
                <c:pt idx="7">
                  <c:v>-134.01</c:v>
                </c:pt>
                <c:pt idx="8">
                  <c:v>-134.01</c:v>
                </c:pt>
                <c:pt idx="9">
                  <c:v>-134.01</c:v>
                </c:pt>
                <c:pt idx="10">
                  <c:v>-134.01</c:v>
                </c:pt>
                <c:pt idx="11">
                  <c:v>-134.01</c:v>
                </c:pt>
                <c:pt idx="12">
                  <c:v>-134.01</c:v>
                </c:pt>
                <c:pt idx="13">
                  <c:v>-134.01</c:v>
                </c:pt>
                <c:pt idx="14">
                  <c:v>-134.01</c:v>
                </c:pt>
                <c:pt idx="15">
                  <c:v>-134.01</c:v>
                </c:pt>
                <c:pt idx="16">
                  <c:v>-134.01</c:v>
                </c:pt>
                <c:pt idx="17">
                  <c:v>-134.01</c:v>
                </c:pt>
                <c:pt idx="18">
                  <c:v>-134.01</c:v>
                </c:pt>
                <c:pt idx="19">
                  <c:v>-134.01</c:v>
                </c:pt>
                <c:pt idx="20">
                  <c:v>-134.01</c:v>
                </c:pt>
                <c:pt idx="21">
                  <c:v>-134.01</c:v>
                </c:pt>
                <c:pt idx="22">
                  <c:v>-134.01</c:v>
                </c:pt>
                <c:pt idx="23">
                  <c:v>-134.01</c:v>
                </c:pt>
                <c:pt idx="24">
                  <c:v>-134.01</c:v>
                </c:pt>
                <c:pt idx="25">
                  <c:v>-134.01</c:v>
                </c:pt>
                <c:pt idx="26">
                  <c:v>-134.01</c:v>
                </c:pt>
                <c:pt idx="27">
                  <c:v>-134.01</c:v>
                </c:pt>
                <c:pt idx="28">
                  <c:v>-134.01</c:v>
                </c:pt>
                <c:pt idx="29">
                  <c:v>-134.01</c:v>
                </c:pt>
                <c:pt idx="30">
                  <c:v>-134.01</c:v>
                </c:pt>
                <c:pt idx="31">
                  <c:v>-134.01</c:v>
                </c:pt>
                <c:pt idx="32">
                  <c:v>-134.01</c:v>
                </c:pt>
                <c:pt idx="33">
                  <c:v>-134.01</c:v>
                </c:pt>
                <c:pt idx="34">
                  <c:v>-134.01</c:v>
                </c:pt>
                <c:pt idx="35">
                  <c:v>-134.01</c:v>
                </c:pt>
                <c:pt idx="36">
                  <c:v>-134.01</c:v>
                </c:pt>
                <c:pt idx="37">
                  <c:v>-134.01</c:v>
                </c:pt>
                <c:pt idx="38">
                  <c:v>-134.01</c:v>
                </c:pt>
                <c:pt idx="39">
                  <c:v>-134.01</c:v>
                </c:pt>
                <c:pt idx="40">
                  <c:v>-134.01</c:v>
                </c:pt>
                <c:pt idx="41">
                  <c:v>-134.01</c:v>
                </c:pt>
                <c:pt idx="42">
                  <c:v>-134.01</c:v>
                </c:pt>
                <c:pt idx="43">
                  <c:v>-134.01</c:v>
                </c:pt>
                <c:pt idx="44">
                  <c:v>-134.01</c:v>
                </c:pt>
                <c:pt idx="45">
                  <c:v>-134.01</c:v>
                </c:pt>
                <c:pt idx="46">
                  <c:v>-134.01</c:v>
                </c:pt>
                <c:pt idx="47">
                  <c:v>-134.01</c:v>
                </c:pt>
                <c:pt idx="48">
                  <c:v>-134.01</c:v>
                </c:pt>
                <c:pt idx="49">
                  <c:v>-134.01</c:v>
                </c:pt>
                <c:pt idx="50">
                  <c:v>-134.01</c:v>
                </c:pt>
                <c:pt idx="51">
                  <c:v>-134.01</c:v>
                </c:pt>
                <c:pt idx="52">
                  <c:v>-134.01</c:v>
                </c:pt>
                <c:pt idx="53">
                  <c:v>-134.01</c:v>
                </c:pt>
                <c:pt idx="54">
                  <c:v>-134.01</c:v>
                </c:pt>
                <c:pt idx="55">
                  <c:v>-134.01</c:v>
                </c:pt>
                <c:pt idx="56">
                  <c:v>-134.01</c:v>
                </c:pt>
                <c:pt idx="57">
                  <c:v>-134.01</c:v>
                </c:pt>
                <c:pt idx="58">
                  <c:v>-134.01</c:v>
                </c:pt>
                <c:pt idx="59">
                  <c:v>-134.01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N°6'!$B$3:$B$62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N°6'!$E$3:$E$62</c:f>
              <c:numCache>
                <c:formatCode>General</c:formatCode>
                <c:ptCount val="60"/>
                <c:pt idx="0">
                  <c:v>-133.99</c:v>
                </c:pt>
                <c:pt idx="1">
                  <c:v>-133.99</c:v>
                </c:pt>
                <c:pt idx="2">
                  <c:v>-133.99</c:v>
                </c:pt>
                <c:pt idx="3">
                  <c:v>-133.99</c:v>
                </c:pt>
                <c:pt idx="4">
                  <c:v>-133.99</c:v>
                </c:pt>
                <c:pt idx="5">
                  <c:v>-133.99</c:v>
                </c:pt>
                <c:pt idx="6">
                  <c:v>-133.99</c:v>
                </c:pt>
                <c:pt idx="7">
                  <c:v>-133.99</c:v>
                </c:pt>
                <c:pt idx="8">
                  <c:v>-133.99</c:v>
                </c:pt>
                <c:pt idx="9">
                  <c:v>-133.99</c:v>
                </c:pt>
                <c:pt idx="10">
                  <c:v>-133.99</c:v>
                </c:pt>
                <c:pt idx="11">
                  <c:v>-133.99</c:v>
                </c:pt>
                <c:pt idx="12">
                  <c:v>-133.99</c:v>
                </c:pt>
                <c:pt idx="13">
                  <c:v>-133.99</c:v>
                </c:pt>
                <c:pt idx="14">
                  <c:v>-133.99</c:v>
                </c:pt>
                <c:pt idx="15">
                  <c:v>-133.99</c:v>
                </c:pt>
                <c:pt idx="16">
                  <c:v>-133.99</c:v>
                </c:pt>
                <c:pt idx="17">
                  <c:v>-133.99</c:v>
                </c:pt>
                <c:pt idx="18">
                  <c:v>-133.99</c:v>
                </c:pt>
                <c:pt idx="19">
                  <c:v>-133.99</c:v>
                </c:pt>
                <c:pt idx="20">
                  <c:v>-133.99</c:v>
                </c:pt>
                <c:pt idx="21">
                  <c:v>-133.99</c:v>
                </c:pt>
                <c:pt idx="22">
                  <c:v>-133.99</c:v>
                </c:pt>
                <c:pt idx="23">
                  <c:v>-133.99</c:v>
                </c:pt>
                <c:pt idx="24">
                  <c:v>-133.99</c:v>
                </c:pt>
                <c:pt idx="25">
                  <c:v>-133.99</c:v>
                </c:pt>
                <c:pt idx="26">
                  <c:v>-133.99</c:v>
                </c:pt>
                <c:pt idx="27">
                  <c:v>-133.99</c:v>
                </c:pt>
                <c:pt idx="28">
                  <c:v>-133.99</c:v>
                </c:pt>
                <c:pt idx="29">
                  <c:v>-133.99</c:v>
                </c:pt>
                <c:pt idx="30">
                  <c:v>-133.99</c:v>
                </c:pt>
                <c:pt idx="31">
                  <c:v>-133.99</c:v>
                </c:pt>
                <c:pt idx="32">
                  <c:v>-133.99</c:v>
                </c:pt>
                <c:pt idx="33">
                  <c:v>-133.99</c:v>
                </c:pt>
                <c:pt idx="34">
                  <c:v>-133.99</c:v>
                </c:pt>
                <c:pt idx="35">
                  <c:v>-133.99</c:v>
                </c:pt>
                <c:pt idx="36">
                  <c:v>-133.99</c:v>
                </c:pt>
                <c:pt idx="37">
                  <c:v>-133.99</c:v>
                </c:pt>
                <c:pt idx="38">
                  <c:v>-133.99</c:v>
                </c:pt>
                <c:pt idx="39">
                  <c:v>-133.99</c:v>
                </c:pt>
                <c:pt idx="40">
                  <c:v>-133.99</c:v>
                </c:pt>
                <c:pt idx="41">
                  <c:v>-133.99</c:v>
                </c:pt>
                <c:pt idx="42">
                  <c:v>-133.99</c:v>
                </c:pt>
                <c:pt idx="43">
                  <c:v>-133.99</c:v>
                </c:pt>
                <c:pt idx="44">
                  <c:v>-133.99</c:v>
                </c:pt>
                <c:pt idx="45">
                  <c:v>-133.99</c:v>
                </c:pt>
                <c:pt idx="46">
                  <c:v>-133.99</c:v>
                </c:pt>
                <c:pt idx="47">
                  <c:v>-133.99</c:v>
                </c:pt>
                <c:pt idx="48">
                  <c:v>-133.99</c:v>
                </c:pt>
                <c:pt idx="49">
                  <c:v>-133.99</c:v>
                </c:pt>
                <c:pt idx="50">
                  <c:v>-133.99</c:v>
                </c:pt>
                <c:pt idx="51">
                  <c:v>-133.99</c:v>
                </c:pt>
                <c:pt idx="52">
                  <c:v>-133.99</c:v>
                </c:pt>
                <c:pt idx="53">
                  <c:v>-133.99</c:v>
                </c:pt>
                <c:pt idx="54">
                  <c:v>-133.99</c:v>
                </c:pt>
                <c:pt idx="55">
                  <c:v>-133.99</c:v>
                </c:pt>
                <c:pt idx="56">
                  <c:v>-133.99</c:v>
                </c:pt>
                <c:pt idx="57">
                  <c:v>-133.99</c:v>
                </c:pt>
                <c:pt idx="58">
                  <c:v>-133.99</c:v>
                </c:pt>
                <c:pt idx="59">
                  <c:v>-133.99</c:v>
                </c:pt>
              </c:numCache>
            </c:numRef>
          </c:val>
          <c:smooth val="0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N°6'!$B$3:$B$62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N°6'!$F$3:$F$62</c:f>
              <c:numCache>
                <c:formatCode>0.000</c:formatCode>
                <c:ptCount val="60"/>
                <c:pt idx="0">
                  <c:v>-134.0127910871677</c:v>
                </c:pt>
                <c:pt idx="1">
                  <c:v>-134.0127910871677</c:v>
                </c:pt>
                <c:pt idx="2">
                  <c:v>-134.0127910871677</c:v>
                </c:pt>
                <c:pt idx="3">
                  <c:v>-134.0127910871677</c:v>
                </c:pt>
                <c:pt idx="4">
                  <c:v>-134.0127910871677</c:v>
                </c:pt>
                <c:pt idx="5">
                  <c:v>-134.0127910871677</c:v>
                </c:pt>
                <c:pt idx="6">
                  <c:v>-134.0127910871677</c:v>
                </c:pt>
                <c:pt idx="7">
                  <c:v>-134.0127910871677</c:v>
                </c:pt>
                <c:pt idx="8">
                  <c:v>-134.0127910871677</c:v>
                </c:pt>
                <c:pt idx="9">
                  <c:v>-134.0127910871677</c:v>
                </c:pt>
                <c:pt idx="10">
                  <c:v>-134.0127910871677</c:v>
                </c:pt>
                <c:pt idx="11">
                  <c:v>-134.0127910871677</c:v>
                </c:pt>
                <c:pt idx="12">
                  <c:v>-134.0127910871677</c:v>
                </c:pt>
                <c:pt idx="13">
                  <c:v>-134.0127910871677</c:v>
                </c:pt>
                <c:pt idx="14">
                  <c:v>-134.0127910871677</c:v>
                </c:pt>
                <c:pt idx="15">
                  <c:v>-134.0127910871677</c:v>
                </c:pt>
                <c:pt idx="16">
                  <c:v>-134.0127910871677</c:v>
                </c:pt>
                <c:pt idx="17">
                  <c:v>-134.0127910871677</c:v>
                </c:pt>
                <c:pt idx="18">
                  <c:v>-134.0127910871677</c:v>
                </c:pt>
                <c:pt idx="19">
                  <c:v>-134.0127910871677</c:v>
                </c:pt>
                <c:pt idx="20">
                  <c:v>-134.0127910871677</c:v>
                </c:pt>
                <c:pt idx="21">
                  <c:v>-134.0127910871677</c:v>
                </c:pt>
                <c:pt idx="22">
                  <c:v>-134.0127910871677</c:v>
                </c:pt>
                <c:pt idx="23">
                  <c:v>-134.0127910871677</c:v>
                </c:pt>
                <c:pt idx="24">
                  <c:v>-134.0127910871677</c:v>
                </c:pt>
                <c:pt idx="25">
                  <c:v>-134.0127910871677</c:v>
                </c:pt>
                <c:pt idx="26">
                  <c:v>-134.0127910871677</c:v>
                </c:pt>
                <c:pt idx="27">
                  <c:v>-134.0127910871677</c:v>
                </c:pt>
                <c:pt idx="28">
                  <c:v>-134.0127910871677</c:v>
                </c:pt>
                <c:pt idx="29">
                  <c:v>-134.0127910871677</c:v>
                </c:pt>
                <c:pt idx="30">
                  <c:v>-134.0127910871677</c:v>
                </c:pt>
                <c:pt idx="31">
                  <c:v>-134.0127910871677</c:v>
                </c:pt>
                <c:pt idx="32">
                  <c:v>-134.0127910871677</c:v>
                </c:pt>
                <c:pt idx="33">
                  <c:v>-134.0127910871677</c:v>
                </c:pt>
                <c:pt idx="34">
                  <c:v>-134.0127910871677</c:v>
                </c:pt>
                <c:pt idx="35">
                  <c:v>-134.0127910871677</c:v>
                </c:pt>
                <c:pt idx="36">
                  <c:v>-134.0127910871677</c:v>
                </c:pt>
                <c:pt idx="37">
                  <c:v>-134.0127910871677</c:v>
                </c:pt>
                <c:pt idx="38">
                  <c:v>-134.0127910871677</c:v>
                </c:pt>
                <c:pt idx="39">
                  <c:v>-134.0127910871677</c:v>
                </c:pt>
                <c:pt idx="40">
                  <c:v>-134.0127910871677</c:v>
                </c:pt>
                <c:pt idx="41">
                  <c:v>-134.0127910871677</c:v>
                </c:pt>
                <c:pt idx="42">
                  <c:v>-134.0127910871677</c:v>
                </c:pt>
                <c:pt idx="43">
                  <c:v>-134.0127910871677</c:v>
                </c:pt>
                <c:pt idx="44">
                  <c:v>-134.0127910871677</c:v>
                </c:pt>
                <c:pt idx="45">
                  <c:v>-134.0127910871677</c:v>
                </c:pt>
                <c:pt idx="46">
                  <c:v>-134.0127910871677</c:v>
                </c:pt>
                <c:pt idx="47">
                  <c:v>-134.0127910871677</c:v>
                </c:pt>
                <c:pt idx="48">
                  <c:v>-134.0127910871677</c:v>
                </c:pt>
                <c:pt idx="49">
                  <c:v>-134.0127910871677</c:v>
                </c:pt>
                <c:pt idx="50">
                  <c:v>-134.0127910871677</c:v>
                </c:pt>
                <c:pt idx="51">
                  <c:v>-134.0127910871677</c:v>
                </c:pt>
                <c:pt idx="52">
                  <c:v>-134.0127910871677</c:v>
                </c:pt>
                <c:pt idx="53">
                  <c:v>-134.0127910871677</c:v>
                </c:pt>
                <c:pt idx="54">
                  <c:v>-134.0127910871677</c:v>
                </c:pt>
                <c:pt idx="55">
                  <c:v>-134.0127910871677</c:v>
                </c:pt>
                <c:pt idx="56">
                  <c:v>-134.0127910871677</c:v>
                </c:pt>
                <c:pt idx="57">
                  <c:v>-134.0127910871677</c:v>
                </c:pt>
                <c:pt idx="58">
                  <c:v>-134.0127910871677</c:v>
                </c:pt>
                <c:pt idx="59">
                  <c:v>-134.0127910871677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N°6'!$B$3:$B$62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N°6'!$G$3:$G$62</c:f>
              <c:numCache>
                <c:formatCode>0.000</c:formatCode>
                <c:ptCount val="60"/>
                <c:pt idx="0">
                  <c:v>-133.9909289128324</c:v>
                </c:pt>
                <c:pt idx="1">
                  <c:v>-133.9909289128324</c:v>
                </c:pt>
                <c:pt idx="2">
                  <c:v>-133.9909289128324</c:v>
                </c:pt>
                <c:pt idx="3">
                  <c:v>-133.9909289128324</c:v>
                </c:pt>
                <c:pt idx="4">
                  <c:v>-133.9909289128324</c:v>
                </c:pt>
                <c:pt idx="5">
                  <c:v>-133.9909289128324</c:v>
                </c:pt>
                <c:pt idx="6">
                  <c:v>-133.9909289128324</c:v>
                </c:pt>
                <c:pt idx="7">
                  <c:v>-133.9909289128324</c:v>
                </c:pt>
                <c:pt idx="8">
                  <c:v>-133.9909289128324</c:v>
                </c:pt>
                <c:pt idx="9">
                  <c:v>-133.9909289128324</c:v>
                </c:pt>
                <c:pt idx="10">
                  <c:v>-133.9909289128324</c:v>
                </c:pt>
                <c:pt idx="11">
                  <c:v>-133.9909289128324</c:v>
                </c:pt>
                <c:pt idx="12">
                  <c:v>-133.9909289128324</c:v>
                </c:pt>
                <c:pt idx="13">
                  <c:v>-133.9909289128324</c:v>
                </c:pt>
                <c:pt idx="14">
                  <c:v>-133.9909289128324</c:v>
                </c:pt>
                <c:pt idx="15">
                  <c:v>-133.9909289128324</c:v>
                </c:pt>
                <c:pt idx="16">
                  <c:v>-133.9909289128324</c:v>
                </c:pt>
                <c:pt idx="17">
                  <c:v>-133.9909289128324</c:v>
                </c:pt>
                <c:pt idx="18">
                  <c:v>-133.9909289128324</c:v>
                </c:pt>
                <c:pt idx="19">
                  <c:v>-133.9909289128324</c:v>
                </c:pt>
                <c:pt idx="20">
                  <c:v>-133.9909289128324</c:v>
                </c:pt>
                <c:pt idx="21">
                  <c:v>-133.9909289128324</c:v>
                </c:pt>
                <c:pt idx="22">
                  <c:v>-133.9909289128324</c:v>
                </c:pt>
                <c:pt idx="23">
                  <c:v>-133.9909289128324</c:v>
                </c:pt>
                <c:pt idx="24">
                  <c:v>-133.9909289128324</c:v>
                </c:pt>
                <c:pt idx="25">
                  <c:v>-133.9909289128324</c:v>
                </c:pt>
                <c:pt idx="26">
                  <c:v>-133.9909289128324</c:v>
                </c:pt>
                <c:pt idx="27">
                  <c:v>-133.9909289128324</c:v>
                </c:pt>
                <c:pt idx="28">
                  <c:v>-133.9909289128324</c:v>
                </c:pt>
                <c:pt idx="29">
                  <c:v>-133.9909289128324</c:v>
                </c:pt>
                <c:pt idx="30">
                  <c:v>-133.9909289128324</c:v>
                </c:pt>
                <c:pt idx="31">
                  <c:v>-133.9909289128324</c:v>
                </c:pt>
                <c:pt idx="32">
                  <c:v>-133.9909289128324</c:v>
                </c:pt>
                <c:pt idx="33">
                  <c:v>-133.9909289128324</c:v>
                </c:pt>
                <c:pt idx="34">
                  <c:v>-133.9909289128324</c:v>
                </c:pt>
                <c:pt idx="35">
                  <c:v>-133.9909289128324</c:v>
                </c:pt>
                <c:pt idx="36">
                  <c:v>-133.9909289128324</c:v>
                </c:pt>
                <c:pt idx="37">
                  <c:v>-133.9909289128324</c:v>
                </c:pt>
                <c:pt idx="38">
                  <c:v>-133.9909289128324</c:v>
                </c:pt>
                <c:pt idx="39">
                  <c:v>-133.9909289128324</c:v>
                </c:pt>
                <c:pt idx="40">
                  <c:v>-133.9909289128324</c:v>
                </c:pt>
                <c:pt idx="41">
                  <c:v>-133.9909289128324</c:v>
                </c:pt>
                <c:pt idx="42">
                  <c:v>-133.9909289128324</c:v>
                </c:pt>
                <c:pt idx="43">
                  <c:v>-133.9909289128324</c:v>
                </c:pt>
                <c:pt idx="44">
                  <c:v>-133.9909289128324</c:v>
                </c:pt>
                <c:pt idx="45">
                  <c:v>-133.9909289128324</c:v>
                </c:pt>
                <c:pt idx="46">
                  <c:v>-133.9909289128324</c:v>
                </c:pt>
                <c:pt idx="47">
                  <c:v>-133.9909289128324</c:v>
                </c:pt>
                <c:pt idx="48">
                  <c:v>-133.9909289128324</c:v>
                </c:pt>
                <c:pt idx="49">
                  <c:v>-133.9909289128324</c:v>
                </c:pt>
                <c:pt idx="50">
                  <c:v>-133.9909289128324</c:v>
                </c:pt>
                <c:pt idx="51">
                  <c:v>-133.9909289128324</c:v>
                </c:pt>
                <c:pt idx="52">
                  <c:v>-133.9909289128324</c:v>
                </c:pt>
                <c:pt idx="53">
                  <c:v>-133.9909289128324</c:v>
                </c:pt>
                <c:pt idx="54">
                  <c:v>-133.9909289128324</c:v>
                </c:pt>
                <c:pt idx="55">
                  <c:v>-133.9909289128324</c:v>
                </c:pt>
                <c:pt idx="56">
                  <c:v>-133.9909289128324</c:v>
                </c:pt>
                <c:pt idx="57">
                  <c:v>-133.9909289128324</c:v>
                </c:pt>
                <c:pt idx="58">
                  <c:v>-133.9909289128324</c:v>
                </c:pt>
                <c:pt idx="59">
                  <c:v>-133.9909289128324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2068832"/>
        <c:axId val="-1281306928"/>
      </c:lineChart>
      <c:catAx>
        <c:axId val="-1282068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1306928"/>
        <c:crossesAt val="-134.02"/>
        <c:auto val="1"/>
        <c:lblAlgn val="ctr"/>
        <c:lblOffset val="100"/>
        <c:tickLblSkip val="2"/>
        <c:tickMarkSkip val="1"/>
        <c:noMultiLvlLbl val="0"/>
      </c:catAx>
      <c:valAx>
        <c:axId val="-1281306928"/>
        <c:scaling>
          <c:orientation val="minMax"/>
          <c:min val="-134.0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206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383286581813"/>
          <c:y val="0.923623445825932"/>
          <c:w val="0.310182552876472"/>
          <c:h val="0.0515097690941386"/>
        </c:manualLayout>
      </c:layout>
      <c:overlay val="0"/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26797617384385"/>
          <c:y val="0.0961241765445987"/>
          <c:w val="0.919390630241405"/>
          <c:h val="0.6341094872055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3175"/>
          </c:spPr>
          <c:invertIfNegative val="0"/>
          <c:cat>
            <c:numRef>
              <c:f>'Cote N°6'!$D$64:$AA$64</c:f>
              <c:numCache>
                <c:formatCode>0.0000</c:formatCode>
                <c:ptCount val="24"/>
                <c:pt idx="1">
                  <c:v>-134.0389999999999</c:v>
                </c:pt>
                <c:pt idx="2">
                  <c:v>-134.0359999999999</c:v>
                </c:pt>
                <c:pt idx="3">
                  <c:v>-134.033</c:v>
                </c:pt>
                <c:pt idx="4">
                  <c:v>-134.03</c:v>
                </c:pt>
                <c:pt idx="5">
                  <c:v>-134.027</c:v>
                </c:pt>
                <c:pt idx="6">
                  <c:v>-134.0239999999999</c:v>
                </c:pt>
                <c:pt idx="7">
                  <c:v>-134.021</c:v>
                </c:pt>
                <c:pt idx="8">
                  <c:v>-134.018</c:v>
                </c:pt>
                <c:pt idx="9">
                  <c:v>-134.015</c:v>
                </c:pt>
                <c:pt idx="10">
                  <c:v>-134.012</c:v>
                </c:pt>
                <c:pt idx="11">
                  <c:v>-134.009</c:v>
                </c:pt>
                <c:pt idx="12">
                  <c:v>-134.006</c:v>
                </c:pt>
                <c:pt idx="13">
                  <c:v>-134.003</c:v>
                </c:pt>
                <c:pt idx="14">
                  <c:v>-134.0000000000001</c:v>
                </c:pt>
                <c:pt idx="15">
                  <c:v>-133.9970000000001</c:v>
                </c:pt>
                <c:pt idx="16">
                  <c:v>-133.9940000000001</c:v>
                </c:pt>
                <c:pt idx="17">
                  <c:v>-133.9910000000001</c:v>
                </c:pt>
                <c:pt idx="18">
                  <c:v>-133.9880000000001</c:v>
                </c:pt>
                <c:pt idx="19">
                  <c:v>-133.9850000000001</c:v>
                </c:pt>
                <c:pt idx="20">
                  <c:v>-133.9820000000001</c:v>
                </c:pt>
                <c:pt idx="21">
                  <c:v>-133.9790000000002</c:v>
                </c:pt>
                <c:pt idx="22">
                  <c:v>-133.9760000000002</c:v>
                </c:pt>
                <c:pt idx="23">
                  <c:v>-133.9730000000002</c:v>
                </c:pt>
              </c:numCache>
            </c:numRef>
          </c:cat>
          <c:val>
            <c:numRef>
              <c:f>'Cote N°6'!$D$70:$AA$70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20.5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20.5</c:v>
                </c:pt>
                <c:pt idx="18">
                  <c:v>0.0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invertIfNegative val="0"/>
          <c:cat>
            <c:numRef>
              <c:f>'Cote N°6'!$D$64:$AA$64</c:f>
              <c:numCache>
                <c:formatCode>0.0000</c:formatCode>
                <c:ptCount val="24"/>
                <c:pt idx="1">
                  <c:v>-134.0389999999999</c:v>
                </c:pt>
                <c:pt idx="2">
                  <c:v>-134.0359999999999</c:v>
                </c:pt>
                <c:pt idx="3">
                  <c:v>-134.033</c:v>
                </c:pt>
                <c:pt idx="4">
                  <c:v>-134.03</c:v>
                </c:pt>
                <c:pt idx="5">
                  <c:v>-134.027</c:v>
                </c:pt>
                <c:pt idx="6">
                  <c:v>-134.0239999999999</c:v>
                </c:pt>
                <c:pt idx="7">
                  <c:v>-134.021</c:v>
                </c:pt>
                <c:pt idx="8">
                  <c:v>-134.018</c:v>
                </c:pt>
                <c:pt idx="9">
                  <c:v>-134.015</c:v>
                </c:pt>
                <c:pt idx="10">
                  <c:v>-134.012</c:v>
                </c:pt>
                <c:pt idx="11">
                  <c:v>-134.009</c:v>
                </c:pt>
                <c:pt idx="12">
                  <c:v>-134.006</c:v>
                </c:pt>
                <c:pt idx="13">
                  <c:v>-134.003</c:v>
                </c:pt>
                <c:pt idx="14">
                  <c:v>-134.0000000000001</c:v>
                </c:pt>
                <c:pt idx="15">
                  <c:v>-133.9970000000001</c:v>
                </c:pt>
                <c:pt idx="16">
                  <c:v>-133.9940000000001</c:v>
                </c:pt>
                <c:pt idx="17">
                  <c:v>-133.9910000000001</c:v>
                </c:pt>
                <c:pt idx="18">
                  <c:v>-133.9880000000001</c:v>
                </c:pt>
                <c:pt idx="19">
                  <c:v>-133.9850000000001</c:v>
                </c:pt>
                <c:pt idx="20">
                  <c:v>-133.9820000000001</c:v>
                </c:pt>
                <c:pt idx="21">
                  <c:v>-133.9790000000002</c:v>
                </c:pt>
                <c:pt idx="22">
                  <c:v>-133.9760000000002</c:v>
                </c:pt>
                <c:pt idx="23">
                  <c:v>-133.9730000000002</c:v>
                </c:pt>
              </c:numCache>
            </c:numRef>
          </c:cat>
          <c:val>
            <c:numRef>
              <c:f>'Cote N°6'!$D$66:$AA$66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1.0</c:v>
                </c:pt>
                <c:pt idx="10" formatCode="0.0000">
                  <c:v>1.0</c:v>
                </c:pt>
                <c:pt idx="11" formatCode="0.0000">
                  <c:v>1.0</c:v>
                </c:pt>
                <c:pt idx="12" formatCode="0.0000">
                  <c:v>6.0</c:v>
                </c:pt>
                <c:pt idx="13" formatCode="0.0000">
                  <c:v>17.0</c:v>
                </c:pt>
                <c:pt idx="14" formatCode="0.0000">
                  <c:v>20.0</c:v>
                </c:pt>
                <c:pt idx="15" formatCode="0.0000">
                  <c:v>9.0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335757056"/>
        <c:axId val="-1280410512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63500" cmpd="sng"/>
          </c:spPr>
          <c:marker>
            <c:symbol val="none"/>
          </c:marker>
          <c:val>
            <c:numRef>
              <c:f>'Cote N°6'!$D$68:$AA$68</c:f>
              <c:numCache>
                <c:formatCode>0.000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0.164207507766794</c:v>
                </c:pt>
                <c:pt idx="10" formatCode="0.0000">
                  <c:v>2.278650193230564</c:v>
                </c:pt>
                <c:pt idx="11" formatCode="0.0000">
                  <c:v>16.0531051077312</c:v>
                </c:pt>
                <c:pt idx="12" formatCode="0.0000">
                  <c:v>57.41656126190982</c:v>
                </c:pt>
                <c:pt idx="13" formatCode="0.0000">
                  <c:v>104.258638117947</c:v>
                </c:pt>
                <c:pt idx="14" formatCode="0.0000">
                  <c:v>96.11333709765833</c:v>
                </c:pt>
                <c:pt idx="15" formatCode="0.0000">
                  <c:v>44.98337173167373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80690912"/>
        <c:axId val="-1294082752"/>
      </c:lineChart>
      <c:catAx>
        <c:axId val="-1335757056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0410512"/>
        <c:crosses val="autoZero"/>
        <c:auto val="1"/>
        <c:lblAlgn val="ctr"/>
        <c:lblOffset val="100"/>
        <c:tickLblSkip val="1"/>
        <c:noMultiLvlLbl val="0"/>
      </c:catAx>
      <c:valAx>
        <c:axId val="-12804105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35757056"/>
        <c:crosses val="autoZero"/>
        <c:crossBetween val="between"/>
      </c:valAx>
      <c:catAx>
        <c:axId val="-1280690912"/>
        <c:scaling>
          <c:orientation val="minMax"/>
        </c:scaling>
        <c:delete val="1"/>
        <c:axPos val="b"/>
        <c:majorTickMark val="out"/>
        <c:minorTickMark val="none"/>
        <c:tickLblPos val="none"/>
        <c:crossAx val="-1294082752"/>
        <c:crosses val="autoZero"/>
        <c:auto val="1"/>
        <c:lblAlgn val="ctr"/>
        <c:lblOffset val="100"/>
        <c:noMultiLvlLbl val="0"/>
      </c:catAx>
      <c:valAx>
        <c:axId val="-12940827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0690912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9150453648083"/>
          <c:y val="0.906978046348858"/>
          <c:w val="0.606391120065116"/>
          <c:h val="0.0620156666463205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43066461519897"/>
          <c:y val="0.02622950819672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35281077215151"/>
          <c:y val="0.127868852459016"/>
          <c:w val="0.895379256432616"/>
          <c:h val="0.7836065573770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N°6'!$C$3:$C$62</c:f>
              <c:numCache>
                <c:formatCode>0.0000</c:formatCode>
                <c:ptCount val="60"/>
                <c:pt idx="0">
                  <c:v>-133.9967</c:v>
                </c:pt>
                <c:pt idx="1">
                  <c:v>-134.0</c:v>
                </c:pt>
                <c:pt idx="2">
                  <c:v>-134.0032</c:v>
                </c:pt>
                <c:pt idx="3">
                  <c:v>-134.0015</c:v>
                </c:pt>
                <c:pt idx="4">
                  <c:v>-134.0034</c:v>
                </c:pt>
                <c:pt idx="5">
                  <c:v>-134.0013</c:v>
                </c:pt>
                <c:pt idx="6">
                  <c:v>-134.0121</c:v>
                </c:pt>
                <c:pt idx="7">
                  <c:v>-134.0012</c:v>
                </c:pt>
                <c:pt idx="8">
                  <c:v>-134.0009</c:v>
                </c:pt>
                <c:pt idx="9">
                  <c:v>-133.9987</c:v>
                </c:pt>
                <c:pt idx="10">
                  <c:v>-134.0042</c:v>
                </c:pt>
                <c:pt idx="11">
                  <c:v>-134.0021</c:v>
                </c:pt>
                <c:pt idx="12">
                  <c:v>-134.003</c:v>
                </c:pt>
                <c:pt idx="13">
                  <c:v>-133.9986</c:v>
                </c:pt>
                <c:pt idx="14">
                  <c:v>-133.9979</c:v>
                </c:pt>
                <c:pt idx="15">
                  <c:v>-134.0025</c:v>
                </c:pt>
                <c:pt idx="16">
                  <c:v>-133.9975</c:v>
                </c:pt>
                <c:pt idx="17">
                  <c:v>-133.9969</c:v>
                </c:pt>
                <c:pt idx="18">
                  <c:v>-134.0021</c:v>
                </c:pt>
                <c:pt idx="19">
                  <c:v>-134.0002</c:v>
                </c:pt>
                <c:pt idx="20">
                  <c:v>-134.0025</c:v>
                </c:pt>
                <c:pt idx="21">
                  <c:v>-134.0</c:v>
                </c:pt>
                <c:pt idx="22">
                  <c:v>-134.0083</c:v>
                </c:pt>
                <c:pt idx="23">
                  <c:v>-133.9986</c:v>
                </c:pt>
                <c:pt idx="24">
                  <c:v>-134.0012</c:v>
                </c:pt>
                <c:pt idx="25">
                  <c:v>-133.9989</c:v>
                </c:pt>
                <c:pt idx="26">
                  <c:v>-134.001</c:v>
                </c:pt>
                <c:pt idx="27">
                  <c:v>-133.9977</c:v>
                </c:pt>
                <c:pt idx="28">
                  <c:v>-134.016</c:v>
                </c:pt>
                <c:pt idx="29">
                  <c:v>-134.0</c:v>
                </c:pt>
                <c:pt idx="30">
                  <c:v>-134.0011</c:v>
                </c:pt>
                <c:pt idx="31">
                  <c:v>-134.005</c:v>
                </c:pt>
                <c:pt idx="32">
                  <c:v>-134.001</c:v>
                </c:pt>
                <c:pt idx="33">
                  <c:v>-134.006</c:v>
                </c:pt>
                <c:pt idx="34">
                  <c:v>-133.998</c:v>
                </c:pt>
                <c:pt idx="35">
                  <c:v>-134.002</c:v>
                </c:pt>
                <c:pt idx="36">
                  <c:v>-133.997</c:v>
                </c:pt>
                <c:pt idx="37">
                  <c:v>-133.997</c:v>
                </c:pt>
                <c:pt idx="38">
                  <c:v>-134.003</c:v>
                </c:pt>
                <c:pt idx="39">
                  <c:v>-134.003</c:v>
                </c:pt>
                <c:pt idx="40">
                  <c:v>-134.006</c:v>
                </c:pt>
                <c:pt idx="41">
                  <c:v>-134.002</c:v>
                </c:pt>
                <c:pt idx="42">
                  <c:v>-134.005</c:v>
                </c:pt>
                <c:pt idx="43">
                  <c:v>-134.004</c:v>
                </c:pt>
                <c:pt idx="44">
                  <c:v>-134.003</c:v>
                </c:pt>
                <c:pt idx="45">
                  <c:v>-134.004</c:v>
                </c:pt>
                <c:pt idx="46">
                  <c:v>-134.006</c:v>
                </c:pt>
                <c:pt idx="47">
                  <c:v>-133.998</c:v>
                </c:pt>
                <c:pt idx="48">
                  <c:v>-134.004</c:v>
                </c:pt>
                <c:pt idx="49">
                  <c:v>-134.003</c:v>
                </c:pt>
                <c:pt idx="50">
                  <c:v>-134.0</c:v>
                </c:pt>
                <c:pt idx="51">
                  <c:v>-134.0</c:v>
                </c:pt>
                <c:pt idx="52">
                  <c:v>-134.006</c:v>
                </c:pt>
                <c:pt idx="53">
                  <c:v>-134.0</c:v>
                </c:pt>
                <c:pt idx="54">
                  <c:v>-134.0</c:v>
                </c:pt>
              </c:numCache>
            </c:numRef>
          </c:xVal>
          <c:yVal>
            <c:numRef>
              <c:f>'Cote N°6'!$AD$3:$AD$62</c:f>
              <c:numCache>
                <c:formatCode>General</c:formatCode>
                <c:ptCount val="60"/>
                <c:pt idx="0">
                  <c:v>2.100165492844468</c:v>
                </c:pt>
                <c:pt idx="1">
                  <c:v>0.397621661276506</c:v>
                </c:pt>
                <c:pt idx="2">
                  <c:v>-0.604585346583237</c:v>
                </c:pt>
                <c:pt idx="3">
                  <c:v>-0.0227895022803922</c:v>
                </c:pt>
                <c:pt idx="4">
                  <c:v>-0.660253898854464</c:v>
                </c:pt>
                <c:pt idx="5">
                  <c:v>0.022789502280392</c:v>
                </c:pt>
                <c:pt idx="6">
                  <c:v>-1.794538415629369</c:v>
                </c:pt>
                <c:pt idx="7">
                  <c:v>0.0684159247003451</c:v>
                </c:pt>
                <c:pt idx="8">
                  <c:v>0.30070905457492</c:v>
                </c:pt>
                <c:pt idx="9">
                  <c:v>0.841621233572915</c:v>
                </c:pt>
                <c:pt idx="10">
                  <c:v>-0.908457868537385</c:v>
                </c:pt>
                <c:pt idx="11">
                  <c:v>-0.206547024418835</c:v>
                </c:pt>
                <c:pt idx="12">
                  <c:v>-0.550730866782214</c:v>
                </c:pt>
                <c:pt idx="13">
                  <c:v>0.908457868537385</c:v>
                </c:pt>
                <c:pt idx="14">
                  <c:v>1.231377205763421</c:v>
                </c:pt>
                <c:pt idx="15">
                  <c:v>-0.30070905457492</c:v>
                </c:pt>
                <c:pt idx="16">
                  <c:v>1.455776025117017</c:v>
                </c:pt>
                <c:pt idx="17">
                  <c:v>2.092837798505773</c:v>
                </c:pt>
                <c:pt idx="18">
                  <c:v>-0.166295346135097</c:v>
                </c:pt>
                <c:pt idx="19">
                  <c:v>0.413493227930256</c:v>
                </c:pt>
                <c:pt idx="20">
                  <c:v>-0.263126823295887</c:v>
                </c:pt>
                <c:pt idx="21">
                  <c:v>0.465589396943837</c:v>
                </c:pt>
                <c:pt idx="22">
                  <c:v>-1.583939237551127</c:v>
                </c:pt>
                <c:pt idx="23">
                  <c:v>1.032395685164907</c:v>
                </c:pt>
                <c:pt idx="24">
                  <c:v>0.118514032206798</c:v>
                </c:pt>
                <c:pt idx="25">
                  <c:v>0.882773815517318</c:v>
                </c:pt>
                <c:pt idx="26">
                  <c:v>0.263126823295887</c:v>
                </c:pt>
                <c:pt idx="27">
                  <c:v>1.583939237551127</c:v>
                </c:pt>
                <c:pt idx="28">
                  <c:v>-2.077712478240771</c:v>
                </c:pt>
                <c:pt idx="29">
                  <c:v>0.465589396943837</c:v>
                </c:pt>
                <c:pt idx="30">
                  <c:v>0.214459586272229</c:v>
                </c:pt>
                <c:pt idx="31">
                  <c:v>-1.032395685164907</c:v>
                </c:pt>
                <c:pt idx="32">
                  <c:v>0.263126823295887</c:v>
                </c:pt>
                <c:pt idx="33">
                  <c:v>-1.436207181154795</c:v>
                </c:pt>
                <c:pt idx="34">
                  <c:v>1.209645126382365</c:v>
                </c:pt>
                <c:pt idx="35">
                  <c:v>-0.0710019212505681</c:v>
                </c:pt>
                <c:pt idx="36">
                  <c:v>2.077712478240771</c:v>
                </c:pt>
                <c:pt idx="37">
                  <c:v>2.077712478240771</c:v>
                </c:pt>
                <c:pt idx="38">
                  <c:v>-0.430727299295458</c:v>
                </c:pt>
                <c:pt idx="39">
                  <c:v>-0.430727299295458</c:v>
                </c:pt>
                <c:pt idx="40">
                  <c:v>-1.382994127100639</c:v>
                </c:pt>
                <c:pt idx="41">
                  <c:v>0.0522451803759405</c:v>
                </c:pt>
                <c:pt idx="42">
                  <c:v>-0.967421566101701</c:v>
                </c:pt>
                <c:pt idx="43">
                  <c:v>-0.741594043861517</c:v>
                </c:pt>
                <c:pt idx="44">
                  <c:v>-0.430727299295458</c:v>
                </c:pt>
                <c:pt idx="45">
                  <c:v>-0.741594043861517</c:v>
                </c:pt>
                <c:pt idx="46">
                  <c:v>-1.382994127100639</c:v>
                </c:pt>
                <c:pt idx="47">
                  <c:v>2.036834131701387</c:v>
                </c:pt>
                <c:pt idx="48">
                  <c:v>-0.532189730919304</c:v>
                </c:pt>
                <c:pt idx="49">
                  <c:v>-0.170184724112369</c:v>
                </c:pt>
                <c:pt idx="50">
                  <c:v>1.926403152963983</c:v>
                </c:pt>
                <c:pt idx="51">
                  <c:v>1.926403152963983</c:v>
                </c:pt>
                <c:pt idx="52">
                  <c:v>-1.236652241519907</c:v>
                </c:pt>
                <c:pt idx="53">
                  <c:v>1.926403152963983</c:v>
                </c:pt>
                <c:pt idx="54">
                  <c:v>1.926403152963983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2774448"/>
        <c:axId val="-1314245200"/>
      </c:scatterChart>
      <c:valAx>
        <c:axId val="-128277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4245200"/>
        <c:crossesAt val="-4.0"/>
        <c:crossBetween val="midCat"/>
      </c:valAx>
      <c:valAx>
        <c:axId val="-1314245200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8277444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'Cote N°1'!$C$2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390763991477478"/>
          <c:y val="0.122557726465364"/>
          <c:w val="0.958555912427329"/>
          <c:h val="0.730017761989341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N°7'!$B$3:$B$62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N°7'!$C$3:$C$62</c:f>
              <c:numCache>
                <c:formatCode>0.0000</c:formatCode>
                <c:ptCount val="60"/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N°7'!$B$3:$B$62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N°7'!$D$3:$D$62</c:f>
              <c:numCache>
                <c:formatCode>General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N°7'!$B$3:$B$62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N°7'!$E$3:$E$62</c:f>
              <c:numCache>
                <c:formatCode>General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N°7'!$B$3:$B$62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N°7'!$F$3:$F$62</c:f>
              <c:numCache>
                <c:formatCode>0.000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N°7'!$B$3:$B$62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N°7'!$G$3:$G$62</c:f>
              <c:numCache>
                <c:formatCode>0.000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12085040"/>
        <c:axId val="-1310493120"/>
      </c:lineChart>
      <c:catAx>
        <c:axId val="-131208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049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10493120"/>
        <c:scaling>
          <c:orientation val="minMax"/>
          <c:min val="7.9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208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911368516952"/>
          <c:y val="0.925399644760213"/>
          <c:w val="0.312019146367035"/>
          <c:h val="0.0515097690941386"/>
        </c:manualLayout>
      </c:layout>
      <c:overlay val="0"/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2234968294936"/>
          <c:y val="0.0894568690095849"/>
          <c:w val="0.909026105917194"/>
          <c:h val="0.677316293929713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3175"/>
          </c:spPr>
          <c:invertIfNegative val="0"/>
          <c:cat>
            <c:numRef>
              <c:f>'Cote N°1'!$D$64:$AA$64</c:f>
              <c:numCache>
                <c:formatCode>0.0000</c:formatCode>
                <c:ptCount val="24"/>
                <c:pt idx="1">
                  <c:v>10.1225</c:v>
                </c:pt>
                <c:pt idx="2">
                  <c:v>10.1285</c:v>
                </c:pt>
                <c:pt idx="3">
                  <c:v>10.1345</c:v>
                </c:pt>
                <c:pt idx="4">
                  <c:v>10.1405</c:v>
                </c:pt>
                <c:pt idx="5">
                  <c:v>10.1465</c:v>
                </c:pt>
                <c:pt idx="6">
                  <c:v>10.1525</c:v>
                </c:pt>
                <c:pt idx="7">
                  <c:v>10.1585</c:v>
                </c:pt>
                <c:pt idx="8">
                  <c:v>10.1645</c:v>
                </c:pt>
                <c:pt idx="9">
                  <c:v>10.1705</c:v>
                </c:pt>
                <c:pt idx="10">
                  <c:v>10.1765</c:v>
                </c:pt>
                <c:pt idx="11">
                  <c:v>10.1825</c:v>
                </c:pt>
                <c:pt idx="12">
                  <c:v>10.1885</c:v>
                </c:pt>
                <c:pt idx="13">
                  <c:v>10.1945</c:v>
                </c:pt>
                <c:pt idx="14">
                  <c:v>10.2005</c:v>
                </c:pt>
                <c:pt idx="15">
                  <c:v>10.2065</c:v>
                </c:pt>
                <c:pt idx="16">
                  <c:v>10.2125</c:v>
                </c:pt>
                <c:pt idx="17">
                  <c:v>10.2185</c:v>
                </c:pt>
                <c:pt idx="18">
                  <c:v>10.2245</c:v>
                </c:pt>
                <c:pt idx="19">
                  <c:v>10.2305</c:v>
                </c:pt>
                <c:pt idx="20">
                  <c:v>10.2365</c:v>
                </c:pt>
                <c:pt idx="21">
                  <c:v>10.2425</c:v>
                </c:pt>
                <c:pt idx="22">
                  <c:v>10.2485</c:v>
                </c:pt>
                <c:pt idx="23">
                  <c:v>10.2545</c:v>
                </c:pt>
              </c:numCache>
            </c:numRef>
          </c:cat>
          <c:val>
            <c:numRef>
              <c:f>'Cote N°1'!$D$71:$AA$71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11.5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11.5</c:v>
                </c:pt>
                <c:pt idx="18">
                  <c:v>0.0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invertIfNegative val="0"/>
          <c:cat>
            <c:numRef>
              <c:f>'Cote N°1'!$D$64:$AA$64</c:f>
              <c:numCache>
                <c:formatCode>0.0000</c:formatCode>
                <c:ptCount val="24"/>
                <c:pt idx="1">
                  <c:v>10.1225</c:v>
                </c:pt>
                <c:pt idx="2">
                  <c:v>10.1285</c:v>
                </c:pt>
                <c:pt idx="3">
                  <c:v>10.1345</c:v>
                </c:pt>
                <c:pt idx="4">
                  <c:v>10.1405</c:v>
                </c:pt>
                <c:pt idx="5">
                  <c:v>10.1465</c:v>
                </c:pt>
                <c:pt idx="6">
                  <c:v>10.1525</c:v>
                </c:pt>
                <c:pt idx="7">
                  <c:v>10.1585</c:v>
                </c:pt>
                <c:pt idx="8">
                  <c:v>10.1645</c:v>
                </c:pt>
                <c:pt idx="9">
                  <c:v>10.1705</c:v>
                </c:pt>
                <c:pt idx="10">
                  <c:v>10.1765</c:v>
                </c:pt>
                <c:pt idx="11">
                  <c:v>10.1825</c:v>
                </c:pt>
                <c:pt idx="12">
                  <c:v>10.1885</c:v>
                </c:pt>
                <c:pt idx="13">
                  <c:v>10.1945</c:v>
                </c:pt>
                <c:pt idx="14">
                  <c:v>10.2005</c:v>
                </c:pt>
                <c:pt idx="15">
                  <c:v>10.2065</c:v>
                </c:pt>
                <c:pt idx="16">
                  <c:v>10.2125</c:v>
                </c:pt>
                <c:pt idx="17">
                  <c:v>10.2185</c:v>
                </c:pt>
                <c:pt idx="18">
                  <c:v>10.2245</c:v>
                </c:pt>
                <c:pt idx="19">
                  <c:v>10.2305</c:v>
                </c:pt>
                <c:pt idx="20">
                  <c:v>10.2365</c:v>
                </c:pt>
                <c:pt idx="21">
                  <c:v>10.2425</c:v>
                </c:pt>
                <c:pt idx="22">
                  <c:v>10.2485</c:v>
                </c:pt>
                <c:pt idx="23">
                  <c:v>10.2545</c:v>
                </c:pt>
              </c:numCache>
            </c:numRef>
          </c:cat>
          <c:val>
            <c:numRef>
              <c:f>'Cote N°1'!$D$66:$AA$66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1.0</c:v>
                </c:pt>
                <c:pt idx="10" formatCode="0.0000">
                  <c:v>0.0</c:v>
                </c:pt>
                <c:pt idx="11" formatCode="0.0000">
                  <c:v>9.0</c:v>
                </c:pt>
                <c:pt idx="12" formatCode="0.0000">
                  <c:v>11.0</c:v>
                </c:pt>
                <c:pt idx="13" formatCode="0.0000">
                  <c:v>5.0</c:v>
                </c:pt>
                <c:pt idx="14" formatCode="0.0000">
                  <c:v>4.0</c:v>
                </c:pt>
                <c:pt idx="15" formatCode="0.0000">
                  <c:v>0.0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310097584"/>
        <c:axId val="-1310169792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63500" cmpd="sng"/>
          </c:spPr>
          <c:marker>
            <c:symbol val="none"/>
          </c:marker>
          <c:val>
            <c:numRef>
              <c:f>'Cote N°1'!$D$69:$AA$69</c:f>
              <c:numCache>
                <c:formatCode>General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16.83137426571847</c:v>
                </c:pt>
                <c:pt idx="12">
                  <c:v>24.09488330498612</c:v>
                </c:pt>
                <c:pt idx="13">
                  <c:v>17.09596887450746</c:v>
                </c:pt>
                <c:pt idx="14">
                  <c:v>6.012100761805597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65057328"/>
        <c:axId val="-1265049968"/>
      </c:lineChart>
      <c:catAx>
        <c:axId val="-1310097584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0169792"/>
        <c:crosses val="autoZero"/>
        <c:auto val="1"/>
        <c:lblAlgn val="ctr"/>
        <c:lblOffset val="100"/>
        <c:tickLblSkip val="1"/>
        <c:noMultiLvlLbl val="0"/>
      </c:catAx>
      <c:valAx>
        <c:axId val="-1310169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0097584"/>
        <c:crosses val="autoZero"/>
        <c:crossBetween val="between"/>
      </c:valAx>
      <c:catAx>
        <c:axId val="-1265057328"/>
        <c:scaling>
          <c:orientation val="minMax"/>
        </c:scaling>
        <c:delete val="1"/>
        <c:axPos val="b"/>
        <c:majorTickMark val="out"/>
        <c:minorTickMark val="none"/>
        <c:tickLblPos val="none"/>
        <c:crossAx val="-1265049968"/>
        <c:crosses val="autoZero"/>
        <c:auto val="1"/>
        <c:lblAlgn val="ctr"/>
        <c:lblOffset val="100"/>
        <c:noMultiLvlLbl val="0"/>
      </c:catAx>
      <c:valAx>
        <c:axId val="-1265049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6505732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1289491591329"/>
          <c:y val="0.907348242811502"/>
          <c:w val="0.598137732783402"/>
          <c:h val="0.0638977635782748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60750614931835"/>
          <c:y val="0.0894568690095849"/>
          <c:w val="0.927850581604678"/>
          <c:h val="0.677316293929713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3175"/>
          </c:spPr>
          <c:invertIfNegative val="0"/>
          <c:cat>
            <c:numRef>
              <c:f>'Cote N°7'!$D$64:$AA$64</c:f>
              <c:numCache>
                <c:formatCode>0.0000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cat>
          <c:val>
            <c:numRef>
              <c:f>'Cote N°7'!$D$70:$AA$70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0.5</c:v>
                </c:pt>
                <c:pt idx="9">
                  <c:v>0.5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invertIfNegative val="0"/>
          <c:cat>
            <c:numRef>
              <c:f>'Cote N°7'!$D$64:$AA$64</c:f>
              <c:numCache>
                <c:formatCode>0.0000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cat>
          <c:val>
            <c:numRef>
              <c:f>'Cote N°7'!$D$66:$AA$66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0.0</c:v>
                </c:pt>
                <c:pt idx="10" formatCode="0.0000">
                  <c:v>0.0</c:v>
                </c:pt>
                <c:pt idx="11" formatCode="0.0000">
                  <c:v>0.0</c:v>
                </c:pt>
                <c:pt idx="12" formatCode="0.0000">
                  <c:v>0.0</c:v>
                </c:pt>
                <c:pt idx="13" formatCode="0.0000">
                  <c:v>0.0</c:v>
                </c:pt>
                <c:pt idx="14" formatCode="0.0000">
                  <c:v>0.0</c:v>
                </c:pt>
                <c:pt idx="15" formatCode="0.0000">
                  <c:v>0.0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292927408"/>
        <c:axId val="-1336889232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63500" cmpd="sng"/>
          </c:spPr>
          <c:marker>
            <c:symbol val="none"/>
          </c:marker>
          <c:val>
            <c:numRef>
              <c:f>'Cote N°7'!$D$68:$AA$68</c:f>
              <c:numCache>
                <c:formatCode>General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65881120"/>
        <c:axId val="-1314238592"/>
      </c:lineChart>
      <c:catAx>
        <c:axId val="-1292927408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36889232"/>
        <c:crosses val="autoZero"/>
        <c:auto val="1"/>
        <c:lblAlgn val="ctr"/>
        <c:lblOffset val="100"/>
        <c:tickLblSkip val="1"/>
        <c:noMultiLvlLbl val="0"/>
      </c:catAx>
      <c:valAx>
        <c:axId val="-1336889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2927408"/>
        <c:crosses val="autoZero"/>
        <c:crossBetween val="between"/>
      </c:valAx>
      <c:catAx>
        <c:axId val="-1265881120"/>
        <c:scaling>
          <c:orientation val="minMax"/>
        </c:scaling>
        <c:delete val="1"/>
        <c:axPos val="b"/>
        <c:majorTickMark val="out"/>
        <c:minorTickMark val="none"/>
        <c:tickLblPos val="none"/>
        <c:crossAx val="-1314238592"/>
        <c:crosses val="autoZero"/>
        <c:auto val="1"/>
        <c:lblAlgn val="ctr"/>
        <c:lblOffset val="100"/>
        <c:noMultiLvlLbl val="0"/>
      </c:catAx>
      <c:valAx>
        <c:axId val="-131423859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6588112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8513845407878"/>
          <c:y val="0.905750798722045"/>
          <c:w val="0.602453558767001"/>
          <c:h val="0.063897763578275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46733589580923"/>
          <c:y val="0.02684563758389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53266331658293"/>
          <c:y val="0.130872697660014"/>
          <c:w val="0.889447236180905"/>
          <c:h val="0.7785247655672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N°7'!$C$3:$C$62</c:f>
              <c:numCache>
                <c:formatCode>0.0000</c:formatCode>
                <c:ptCount val="60"/>
              </c:numCache>
            </c:numRef>
          </c:xVal>
          <c:yVal>
            <c:numRef>
              <c:f>'Cote N°7'!$AD$3:$AD$62</c:f>
              <c:numCache>
                <c:formatCode>General</c:formatCode>
                <c:ptCount val="6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79223616"/>
        <c:axId val="-1279219536"/>
      </c:scatterChart>
      <c:valAx>
        <c:axId val="-127922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9219536"/>
        <c:crossesAt val="-4.0"/>
        <c:crossBetween val="midCat"/>
      </c:valAx>
      <c:valAx>
        <c:axId val="-1279219536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922361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45960557922779"/>
          <c:y val="0.01993355481727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373882195820929"/>
          <c:y val="0.103078340373016"/>
          <c:w val="0.936004006566318"/>
          <c:h val="0.847238184630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'Cote N°1'!$AC$29</c:f>
              <c:strCache>
                <c:ptCount val="1"/>
                <c:pt idx="0">
                  <c:v>15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N°1'!$C$3:$C$62</c:f>
              <c:numCache>
                <c:formatCode>0.0000</c:formatCode>
                <c:ptCount val="60"/>
                <c:pt idx="0">
                  <c:v>10.198</c:v>
                </c:pt>
                <c:pt idx="1">
                  <c:v>10.2</c:v>
                </c:pt>
                <c:pt idx="2">
                  <c:v>10.18</c:v>
                </c:pt>
                <c:pt idx="3">
                  <c:v>10.18</c:v>
                </c:pt>
                <c:pt idx="4">
                  <c:v>10.189</c:v>
                </c:pt>
                <c:pt idx="5">
                  <c:v>10.197</c:v>
                </c:pt>
                <c:pt idx="6">
                  <c:v>10.2</c:v>
                </c:pt>
                <c:pt idx="7">
                  <c:v>10.196</c:v>
                </c:pt>
                <c:pt idx="8">
                  <c:v>10.184</c:v>
                </c:pt>
                <c:pt idx="9">
                  <c:v>10.188</c:v>
                </c:pt>
                <c:pt idx="10">
                  <c:v>10.191</c:v>
                </c:pt>
                <c:pt idx="11">
                  <c:v>10.18</c:v>
                </c:pt>
                <c:pt idx="12">
                  <c:v>10.185</c:v>
                </c:pt>
                <c:pt idx="13">
                  <c:v>10.182</c:v>
                </c:pt>
                <c:pt idx="14">
                  <c:v>10.185</c:v>
                </c:pt>
                <c:pt idx="15">
                  <c:v>10.19</c:v>
                </c:pt>
                <c:pt idx="16">
                  <c:v>10.187</c:v>
                </c:pt>
                <c:pt idx="17">
                  <c:v>10.189</c:v>
                </c:pt>
                <c:pt idx="18">
                  <c:v>10.2</c:v>
                </c:pt>
                <c:pt idx="19">
                  <c:v>10.196</c:v>
                </c:pt>
                <c:pt idx="20">
                  <c:v>10.189</c:v>
                </c:pt>
                <c:pt idx="21">
                  <c:v>10.183</c:v>
                </c:pt>
                <c:pt idx="22">
                  <c:v>10.184</c:v>
                </c:pt>
                <c:pt idx="23">
                  <c:v>10.189</c:v>
                </c:pt>
                <c:pt idx="24">
                  <c:v>10.187</c:v>
                </c:pt>
                <c:pt idx="25">
                  <c:v>10.168</c:v>
                </c:pt>
                <c:pt idx="26">
                  <c:v>10.189</c:v>
                </c:pt>
                <c:pt idx="27">
                  <c:v>10.192</c:v>
                </c:pt>
                <c:pt idx="28">
                  <c:v>10.187</c:v>
                </c:pt>
                <c:pt idx="29">
                  <c:v>10.192</c:v>
                </c:pt>
              </c:numCache>
            </c:numRef>
          </c:xVal>
          <c:yVal>
            <c:numRef>
              <c:f>'Cote N°1'!$AD$3:$AD$62</c:f>
              <c:numCache>
                <c:formatCode>General</c:formatCode>
                <c:ptCount val="60"/>
                <c:pt idx="0">
                  <c:v>1.483539859401297</c:v>
                </c:pt>
                <c:pt idx="1">
                  <c:v>1.81864559285006</c:v>
                </c:pt>
                <c:pt idx="2">
                  <c:v>-1.483539859401297</c:v>
                </c:pt>
                <c:pt idx="3">
                  <c:v>-1.483539859401297</c:v>
                </c:pt>
                <c:pt idx="4">
                  <c:v>0.0432311911528173</c:v>
                </c:pt>
                <c:pt idx="5">
                  <c:v>1.262145176622808</c:v>
                </c:pt>
                <c:pt idx="6">
                  <c:v>1.81864559285006</c:v>
                </c:pt>
                <c:pt idx="7">
                  <c:v>0.944669591394476</c:v>
                </c:pt>
                <c:pt idx="8">
                  <c:v>-0.70187259542196</c:v>
                </c:pt>
                <c:pt idx="9">
                  <c:v>-0.0432311911528172</c:v>
                </c:pt>
                <c:pt idx="10">
                  <c:v>0.595178533333278</c:v>
                </c:pt>
                <c:pt idx="11">
                  <c:v>-1.483539859401297</c:v>
                </c:pt>
                <c:pt idx="12">
                  <c:v>-0.494873163568624</c:v>
                </c:pt>
                <c:pt idx="13">
                  <c:v>-0.944669591394476</c:v>
                </c:pt>
                <c:pt idx="14">
                  <c:v>-0.494873163568624</c:v>
                </c:pt>
                <c:pt idx="15">
                  <c:v>0.494873163568624</c:v>
                </c:pt>
                <c:pt idx="16">
                  <c:v>-0.307292571201156</c:v>
                </c:pt>
                <c:pt idx="17">
                  <c:v>0.0432311911528173</c:v>
                </c:pt>
                <c:pt idx="18">
                  <c:v>1.81864559285006</c:v>
                </c:pt>
                <c:pt idx="19">
                  <c:v>1.750686071252169</c:v>
                </c:pt>
                <c:pt idx="20">
                  <c:v>0.391196258189472</c:v>
                </c:pt>
                <c:pt idx="21">
                  <c:v>-0.640666889919105</c:v>
                </c:pt>
                <c:pt idx="22">
                  <c:v>-0.511936213871329</c:v>
                </c:pt>
                <c:pt idx="23">
                  <c:v>0.391196258189472</c:v>
                </c:pt>
                <c:pt idx="24">
                  <c:v>-0.0545189148481011</c:v>
                </c:pt>
                <c:pt idx="25">
                  <c:v>-1.711675306509728</c:v>
                </c:pt>
                <c:pt idx="26">
                  <c:v>0.391196258189472</c:v>
                </c:pt>
                <c:pt idx="27">
                  <c:v>1.711675306509729</c:v>
                </c:pt>
                <c:pt idx="28">
                  <c:v>-0.0545189148481011</c:v>
                </c:pt>
                <c:pt idx="29">
                  <c:v>1.711675306509729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82134992"/>
        <c:axId val="-1293104384"/>
      </c:scatterChart>
      <c:valAx>
        <c:axId val="-13821349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3104384"/>
        <c:crossesAt val="-4.0"/>
        <c:crossBetween val="midCat"/>
      </c:valAx>
      <c:valAx>
        <c:axId val="-1293104384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821349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'Cote N°1'!$C$2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390763991477478"/>
          <c:y val="0.122557726465364"/>
          <c:w val="0.958555912427329"/>
          <c:h val="0.730017761989341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N°2'!$B$3:$B$62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</c:numCache>
            </c:numRef>
          </c:cat>
          <c:val>
            <c:numRef>
              <c:f>'Cote N°2'!$C$3:$C$62</c:f>
              <c:numCache>
                <c:formatCode>0.0000</c:formatCode>
                <c:ptCount val="60"/>
                <c:pt idx="0">
                  <c:v>8.0037</c:v>
                </c:pt>
                <c:pt idx="1">
                  <c:v>8.003</c:v>
                </c:pt>
                <c:pt idx="2">
                  <c:v>8.004300000000001</c:v>
                </c:pt>
                <c:pt idx="3">
                  <c:v>8.004200000000001</c:v>
                </c:pt>
                <c:pt idx="4">
                  <c:v>8.0053</c:v>
                </c:pt>
                <c:pt idx="5">
                  <c:v>8.0052</c:v>
                </c:pt>
                <c:pt idx="6">
                  <c:v>8.007</c:v>
                </c:pt>
                <c:pt idx="7">
                  <c:v>8.0048</c:v>
                </c:pt>
                <c:pt idx="8">
                  <c:v>8.0071</c:v>
                </c:pt>
                <c:pt idx="9">
                  <c:v>8.0065</c:v>
                </c:pt>
                <c:pt idx="10">
                  <c:v>8.004</c:v>
                </c:pt>
                <c:pt idx="11">
                  <c:v>8.0051</c:v>
                </c:pt>
                <c:pt idx="12">
                  <c:v>8.0038</c:v>
                </c:pt>
                <c:pt idx="13">
                  <c:v>8.0021</c:v>
                </c:pt>
                <c:pt idx="14">
                  <c:v>8.0095</c:v>
                </c:pt>
                <c:pt idx="15">
                  <c:v>8.0074</c:v>
                </c:pt>
                <c:pt idx="16">
                  <c:v>8.0046</c:v>
                </c:pt>
                <c:pt idx="17">
                  <c:v>8.0052</c:v>
                </c:pt>
                <c:pt idx="18">
                  <c:v>8.0032</c:v>
                </c:pt>
                <c:pt idx="19">
                  <c:v>8.0016</c:v>
                </c:pt>
                <c:pt idx="20">
                  <c:v>8.002</c:v>
                </c:pt>
                <c:pt idx="21">
                  <c:v>8.0</c:v>
                </c:pt>
                <c:pt idx="22">
                  <c:v>7.9978</c:v>
                </c:pt>
                <c:pt idx="23">
                  <c:v>8.0047</c:v>
                </c:pt>
                <c:pt idx="24">
                  <c:v>8.0051</c:v>
                </c:pt>
                <c:pt idx="25">
                  <c:v>8.0061</c:v>
                </c:pt>
                <c:pt idx="26">
                  <c:v>8.007300000000001</c:v>
                </c:pt>
                <c:pt idx="27">
                  <c:v>8.0054</c:v>
                </c:pt>
                <c:pt idx="28">
                  <c:v>8.0037</c:v>
                </c:pt>
                <c:pt idx="29">
                  <c:v>8.005</c:v>
                </c:pt>
                <c:pt idx="30">
                  <c:v>8.0045</c:v>
                </c:pt>
                <c:pt idx="31">
                  <c:v>8.004</c:v>
                </c:pt>
                <c:pt idx="32">
                  <c:v>8.006</c:v>
                </c:pt>
                <c:pt idx="33">
                  <c:v>8.005</c:v>
                </c:pt>
                <c:pt idx="34">
                  <c:v>8.005</c:v>
                </c:pt>
                <c:pt idx="35">
                  <c:v>8.006</c:v>
                </c:pt>
                <c:pt idx="36">
                  <c:v>8.003</c:v>
                </c:pt>
                <c:pt idx="37">
                  <c:v>8.006</c:v>
                </c:pt>
                <c:pt idx="38">
                  <c:v>8.003</c:v>
                </c:pt>
                <c:pt idx="39">
                  <c:v>8.004</c:v>
                </c:pt>
                <c:pt idx="40">
                  <c:v>8.002</c:v>
                </c:pt>
                <c:pt idx="41">
                  <c:v>8.005</c:v>
                </c:pt>
                <c:pt idx="42">
                  <c:v>8.0</c:v>
                </c:pt>
                <c:pt idx="43">
                  <c:v>8.003</c:v>
                </c:pt>
                <c:pt idx="44">
                  <c:v>8.0</c:v>
                </c:pt>
                <c:pt idx="45">
                  <c:v>8.005</c:v>
                </c:pt>
                <c:pt idx="46">
                  <c:v>8.0</c:v>
                </c:pt>
                <c:pt idx="47">
                  <c:v>7.998</c:v>
                </c:pt>
                <c:pt idx="48">
                  <c:v>8.0</c:v>
                </c:pt>
                <c:pt idx="49">
                  <c:v>8.0</c:v>
                </c:pt>
                <c:pt idx="50">
                  <c:v>8.002</c:v>
                </c:pt>
                <c:pt idx="51">
                  <c:v>8.0</c:v>
                </c:pt>
                <c:pt idx="52">
                  <c:v>7.997</c:v>
                </c:pt>
                <c:pt idx="53">
                  <c:v>7.985</c:v>
                </c:pt>
                <c:pt idx="54">
                  <c:v>7.999</c:v>
                </c:pt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N°2'!$B$3:$B$62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</c:numCache>
            </c:numRef>
          </c:cat>
          <c:val>
            <c:numRef>
              <c:f>'Cote N°2'!$D$3:$D$62</c:f>
              <c:numCache>
                <c:formatCode>General</c:formatCode>
                <c:ptCount val="60"/>
                <c:pt idx="0">
                  <c:v>8.0</c:v>
                </c:pt>
                <c:pt idx="1">
                  <c:v>8.0</c:v>
                </c:pt>
                <c:pt idx="2">
                  <c:v>8.0</c:v>
                </c:pt>
                <c:pt idx="3">
                  <c:v>8.0</c:v>
                </c:pt>
                <c:pt idx="4">
                  <c:v>8.0</c:v>
                </c:pt>
                <c:pt idx="5">
                  <c:v>8.0</c:v>
                </c:pt>
                <c:pt idx="6">
                  <c:v>8.0</c:v>
                </c:pt>
                <c:pt idx="7">
                  <c:v>8.0</c:v>
                </c:pt>
                <c:pt idx="8">
                  <c:v>8.0</c:v>
                </c:pt>
                <c:pt idx="9">
                  <c:v>8.0</c:v>
                </c:pt>
                <c:pt idx="10">
                  <c:v>8.0</c:v>
                </c:pt>
                <c:pt idx="11">
                  <c:v>8.0</c:v>
                </c:pt>
                <c:pt idx="12">
                  <c:v>8.0</c:v>
                </c:pt>
                <c:pt idx="13">
                  <c:v>8.0</c:v>
                </c:pt>
                <c:pt idx="14">
                  <c:v>8.0</c:v>
                </c:pt>
                <c:pt idx="15">
                  <c:v>8.0</c:v>
                </c:pt>
                <c:pt idx="16">
                  <c:v>8.0</c:v>
                </c:pt>
                <c:pt idx="17">
                  <c:v>8.0</c:v>
                </c:pt>
                <c:pt idx="18">
                  <c:v>8.0</c:v>
                </c:pt>
                <c:pt idx="19">
                  <c:v>8.0</c:v>
                </c:pt>
                <c:pt idx="20">
                  <c:v>8.0</c:v>
                </c:pt>
                <c:pt idx="21">
                  <c:v>8.0</c:v>
                </c:pt>
                <c:pt idx="22">
                  <c:v>8.0</c:v>
                </c:pt>
                <c:pt idx="23">
                  <c:v>8.0</c:v>
                </c:pt>
                <c:pt idx="24">
                  <c:v>8.0</c:v>
                </c:pt>
                <c:pt idx="25">
                  <c:v>8.0</c:v>
                </c:pt>
                <c:pt idx="26">
                  <c:v>8.0</c:v>
                </c:pt>
                <c:pt idx="27">
                  <c:v>8.0</c:v>
                </c:pt>
                <c:pt idx="28">
                  <c:v>8.0</c:v>
                </c:pt>
                <c:pt idx="29">
                  <c:v>8.0</c:v>
                </c:pt>
                <c:pt idx="30">
                  <c:v>8.0</c:v>
                </c:pt>
                <c:pt idx="31">
                  <c:v>8.0</c:v>
                </c:pt>
                <c:pt idx="32">
                  <c:v>8.0</c:v>
                </c:pt>
                <c:pt idx="33">
                  <c:v>8.0</c:v>
                </c:pt>
                <c:pt idx="34">
                  <c:v>8.0</c:v>
                </c:pt>
                <c:pt idx="35">
                  <c:v>8.0</c:v>
                </c:pt>
                <c:pt idx="36">
                  <c:v>8.0</c:v>
                </c:pt>
                <c:pt idx="37">
                  <c:v>8.0</c:v>
                </c:pt>
                <c:pt idx="38">
                  <c:v>8.0</c:v>
                </c:pt>
                <c:pt idx="39">
                  <c:v>8.0</c:v>
                </c:pt>
                <c:pt idx="40">
                  <c:v>8.0</c:v>
                </c:pt>
                <c:pt idx="41">
                  <c:v>8.0</c:v>
                </c:pt>
                <c:pt idx="42">
                  <c:v>8.0</c:v>
                </c:pt>
                <c:pt idx="43">
                  <c:v>8.0</c:v>
                </c:pt>
                <c:pt idx="44">
                  <c:v>8.0</c:v>
                </c:pt>
                <c:pt idx="45">
                  <c:v>8.0</c:v>
                </c:pt>
                <c:pt idx="46">
                  <c:v>8.0</c:v>
                </c:pt>
                <c:pt idx="47">
                  <c:v>8.0</c:v>
                </c:pt>
                <c:pt idx="48">
                  <c:v>8.0</c:v>
                </c:pt>
                <c:pt idx="49">
                  <c:v>8.0</c:v>
                </c:pt>
                <c:pt idx="50">
                  <c:v>8.0</c:v>
                </c:pt>
                <c:pt idx="51">
                  <c:v>8.0</c:v>
                </c:pt>
                <c:pt idx="52">
                  <c:v>8.0</c:v>
                </c:pt>
                <c:pt idx="53">
                  <c:v>8.0</c:v>
                </c:pt>
                <c:pt idx="54">
                  <c:v>8.0</c:v>
                </c:pt>
                <c:pt idx="55">
                  <c:v>8.0</c:v>
                </c:pt>
                <c:pt idx="56">
                  <c:v>8.0</c:v>
                </c:pt>
                <c:pt idx="57">
                  <c:v>8.0</c:v>
                </c:pt>
                <c:pt idx="58">
                  <c:v>8.0</c:v>
                </c:pt>
                <c:pt idx="59">
                  <c:v>8.0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N°2'!$B$3:$B$62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</c:numCache>
            </c:numRef>
          </c:cat>
          <c:val>
            <c:numRef>
              <c:f>'Cote N°2'!$E$3:$E$62</c:f>
              <c:numCache>
                <c:formatCode>General</c:formatCode>
                <c:ptCount val="60"/>
                <c:pt idx="0">
                  <c:v>8.009</c:v>
                </c:pt>
                <c:pt idx="1">
                  <c:v>8.009</c:v>
                </c:pt>
                <c:pt idx="2">
                  <c:v>8.009</c:v>
                </c:pt>
                <c:pt idx="3">
                  <c:v>8.009</c:v>
                </c:pt>
                <c:pt idx="4">
                  <c:v>8.009</c:v>
                </c:pt>
                <c:pt idx="5">
                  <c:v>8.009</c:v>
                </c:pt>
                <c:pt idx="6">
                  <c:v>8.009</c:v>
                </c:pt>
                <c:pt idx="7">
                  <c:v>8.009</c:v>
                </c:pt>
                <c:pt idx="8">
                  <c:v>8.009</c:v>
                </c:pt>
                <c:pt idx="9">
                  <c:v>8.009</c:v>
                </c:pt>
                <c:pt idx="10">
                  <c:v>8.009</c:v>
                </c:pt>
                <c:pt idx="11">
                  <c:v>8.009</c:v>
                </c:pt>
                <c:pt idx="12">
                  <c:v>8.009</c:v>
                </c:pt>
                <c:pt idx="13">
                  <c:v>8.009</c:v>
                </c:pt>
                <c:pt idx="14">
                  <c:v>8.009</c:v>
                </c:pt>
                <c:pt idx="15">
                  <c:v>8.009</c:v>
                </c:pt>
                <c:pt idx="16">
                  <c:v>8.009</c:v>
                </c:pt>
                <c:pt idx="17">
                  <c:v>8.009</c:v>
                </c:pt>
                <c:pt idx="18">
                  <c:v>8.009</c:v>
                </c:pt>
                <c:pt idx="19">
                  <c:v>8.009</c:v>
                </c:pt>
                <c:pt idx="20">
                  <c:v>8.009</c:v>
                </c:pt>
                <c:pt idx="21">
                  <c:v>8.009</c:v>
                </c:pt>
                <c:pt idx="22">
                  <c:v>8.009</c:v>
                </c:pt>
                <c:pt idx="23">
                  <c:v>8.009</c:v>
                </c:pt>
                <c:pt idx="24">
                  <c:v>8.009</c:v>
                </c:pt>
                <c:pt idx="25">
                  <c:v>8.009</c:v>
                </c:pt>
                <c:pt idx="26">
                  <c:v>8.009</c:v>
                </c:pt>
                <c:pt idx="27">
                  <c:v>8.009</c:v>
                </c:pt>
                <c:pt idx="28">
                  <c:v>8.009</c:v>
                </c:pt>
                <c:pt idx="29">
                  <c:v>8.009</c:v>
                </c:pt>
                <c:pt idx="30">
                  <c:v>8.009</c:v>
                </c:pt>
                <c:pt idx="31">
                  <c:v>8.009</c:v>
                </c:pt>
                <c:pt idx="32">
                  <c:v>8.009</c:v>
                </c:pt>
                <c:pt idx="33">
                  <c:v>8.009</c:v>
                </c:pt>
                <c:pt idx="34">
                  <c:v>8.009</c:v>
                </c:pt>
                <c:pt idx="35">
                  <c:v>8.009</c:v>
                </c:pt>
                <c:pt idx="36">
                  <c:v>8.009</c:v>
                </c:pt>
                <c:pt idx="37">
                  <c:v>8.009</c:v>
                </c:pt>
                <c:pt idx="38">
                  <c:v>8.009</c:v>
                </c:pt>
                <c:pt idx="39">
                  <c:v>8.009</c:v>
                </c:pt>
                <c:pt idx="40">
                  <c:v>8.009</c:v>
                </c:pt>
                <c:pt idx="41">
                  <c:v>8.009</c:v>
                </c:pt>
                <c:pt idx="42">
                  <c:v>8.009</c:v>
                </c:pt>
                <c:pt idx="43">
                  <c:v>8.009</c:v>
                </c:pt>
                <c:pt idx="44">
                  <c:v>8.009</c:v>
                </c:pt>
                <c:pt idx="45">
                  <c:v>8.009</c:v>
                </c:pt>
                <c:pt idx="46">
                  <c:v>8.009</c:v>
                </c:pt>
                <c:pt idx="47">
                  <c:v>8.009</c:v>
                </c:pt>
                <c:pt idx="48">
                  <c:v>8.009</c:v>
                </c:pt>
                <c:pt idx="49">
                  <c:v>8.009</c:v>
                </c:pt>
                <c:pt idx="50">
                  <c:v>8.009</c:v>
                </c:pt>
                <c:pt idx="51">
                  <c:v>8.009</c:v>
                </c:pt>
                <c:pt idx="52">
                  <c:v>8.009</c:v>
                </c:pt>
                <c:pt idx="53">
                  <c:v>8.009</c:v>
                </c:pt>
                <c:pt idx="54">
                  <c:v>8.009</c:v>
                </c:pt>
                <c:pt idx="55">
                  <c:v>8.009</c:v>
                </c:pt>
                <c:pt idx="56">
                  <c:v>8.009</c:v>
                </c:pt>
                <c:pt idx="57">
                  <c:v>8.009</c:v>
                </c:pt>
                <c:pt idx="58">
                  <c:v>8.009</c:v>
                </c:pt>
                <c:pt idx="59">
                  <c:v>8.009</c:v>
                </c:pt>
              </c:numCache>
            </c:numRef>
          </c:val>
          <c:smooth val="0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N°2'!$B$3:$B$62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</c:numCache>
            </c:numRef>
          </c:cat>
          <c:val>
            <c:numRef>
              <c:f>'Cote N°2'!$F$3:$F$62</c:f>
              <c:numCache>
                <c:formatCode>0.000</c:formatCode>
                <c:ptCount val="60"/>
                <c:pt idx="0">
                  <c:v>7.992235813310606</c:v>
                </c:pt>
                <c:pt idx="1">
                  <c:v>7.992235813310606</c:v>
                </c:pt>
                <c:pt idx="2">
                  <c:v>7.992235813310606</c:v>
                </c:pt>
                <c:pt idx="3">
                  <c:v>7.992235813310606</c:v>
                </c:pt>
                <c:pt idx="4">
                  <c:v>7.992235813310606</c:v>
                </c:pt>
                <c:pt idx="5">
                  <c:v>7.992235813310606</c:v>
                </c:pt>
                <c:pt idx="6">
                  <c:v>7.992235813310606</c:v>
                </c:pt>
                <c:pt idx="7">
                  <c:v>7.992235813310606</c:v>
                </c:pt>
                <c:pt idx="8">
                  <c:v>7.992235813310606</c:v>
                </c:pt>
                <c:pt idx="9">
                  <c:v>7.992235813310606</c:v>
                </c:pt>
                <c:pt idx="10">
                  <c:v>7.992235813310606</c:v>
                </c:pt>
                <c:pt idx="11">
                  <c:v>7.992235813310606</c:v>
                </c:pt>
                <c:pt idx="12">
                  <c:v>7.992235813310606</c:v>
                </c:pt>
                <c:pt idx="13">
                  <c:v>7.992235813310606</c:v>
                </c:pt>
                <c:pt idx="14">
                  <c:v>7.992235813310606</c:v>
                </c:pt>
                <c:pt idx="15">
                  <c:v>7.992235813310606</c:v>
                </c:pt>
                <c:pt idx="16">
                  <c:v>7.992235813310606</c:v>
                </c:pt>
                <c:pt idx="17">
                  <c:v>7.992235813310606</c:v>
                </c:pt>
                <c:pt idx="18">
                  <c:v>7.992235813310606</c:v>
                </c:pt>
                <c:pt idx="19">
                  <c:v>7.992235813310606</c:v>
                </c:pt>
                <c:pt idx="20">
                  <c:v>7.992235813310606</c:v>
                </c:pt>
                <c:pt idx="21">
                  <c:v>7.992235813310606</c:v>
                </c:pt>
                <c:pt idx="22">
                  <c:v>7.992235813310606</c:v>
                </c:pt>
                <c:pt idx="23">
                  <c:v>7.992235813310606</c:v>
                </c:pt>
                <c:pt idx="24">
                  <c:v>7.992235813310606</c:v>
                </c:pt>
                <c:pt idx="25">
                  <c:v>7.992235813310606</c:v>
                </c:pt>
                <c:pt idx="26">
                  <c:v>7.992235813310606</c:v>
                </c:pt>
                <c:pt idx="27">
                  <c:v>7.992235813310606</c:v>
                </c:pt>
                <c:pt idx="28">
                  <c:v>7.992235813310606</c:v>
                </c:pt>
                <c:pt idx="29">
                  <c:v>7.992235813310606</c:v>
                </c:pt>
                <c:pt idx="30">
                  <c:v>7.992235813310606</c:v>
                </c:pt>
                <c:pt idx="31">
                  <c:v>7.992235813310606</c:v>
                </c:pt>
                <c:pt idx="32">
                  <c:v>7.992235813310606</c:v>
                </c:pt>
                <c:pt idx="33">
                  <c:v>7.992235813310606</c:v>
                </c:pt>
                <c:pt idx="34">
                  <c:v>7.992235813310606</c:v>
                </c:pt>
                <c:pt idx="35">
                  <c:v>7.992235813310606</c:v>
                </c:pt>
                <c:pt idx="36">
                  <c:v>7.992235813310606</c:v>
                </c:pt>
                <c:pt idx="37">
                  <c:v>7.992235813310606</c:v>
                </c:pt>
                <c:pt idx="38">
                  <c:v>7.992235813310606</c:v>
                </c:pt>
                <c:pt idx="39">
                  <c:v>7.992235813310606</c:v>
                </c:pt>
                <c:pt idx="40">
                  <c:v>7.992235813310606</c:v>
                </c:pt>
                <c:pt idx="41">
                  <c:v>7.992235813310606</c:v>
                </c:pt>
                <c:pt idx="42">
                  <c:v>7.992235813310606</c:v>
                </c:pt>
                <c:pt idx="43">
                  <c:v>7.992235813310606</c:v>
                </c:pt>
                <c:pt idx="44">
                  <c:v>7.992235813310606</c:v>
                </c:pt>
                <c:pt idx="45">
                  <c:v>7.992235813310606</c:v>
                </c:pt>
                <c:pt idx="46">
                  <c:v>7.992235813310606</c:v>
                </c:pt>
                <c:pt idx="47">
                  <c:v>7.992235813310606</c:v>
                </c:pt>
                <c:pt idx="48">
                  <c:v>7.992235813310606</c:v>
                </c:pt>
                <c:pt idx="49">
                  <c:v>7.992235813310606</c:v>
                </c:pt>
                <c:pt idx="50">
                  <c:v>7.992235813310606</c:v>
                </c:pt>
                <c:pt idx="51">
                  <c:v>7.992235813310606</c:v>
                </c:pt>
                <c:pt idx="52">
                  <c:v>7.992235813310606</c:v>
                </c:pt>
                <c:pt idx="53">
                  <c:v>7.992235813310606</c:v>
                </c:pt>
                <c:pt idx="54">
                  <c:v>7.992235813310606</c:v>
                </c:pt>
                <c:pt idx="55">
                  <c:v>7.992235813310606</c:v>
                </c:pt>
                <c:pt idx="56">
                  <c:v>7.992235813310606</c:v>
                </c:pt>
                <c:pt idx="57">
                  <c:v>7.992235813310606</c:v>
                </c:pt>
                <c:pt idx="58">
                  <c:v>7.992235813310606</c:v>
                </c:pt>
                <c:pt idx="59">
                  <c:v>7.992235813310606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N°2'!$B$3:$B$62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</c:numCache>
            </c:numRef>
          </c:cat>
          <c:val>
            <c:numRef>
              <c:f>'Cote N°2'!$G$3:$G$62</c:f>
              <c:numCache>
                <c:formatCode>0.000</c:formatCode>
                <c:ptCount val="60"/>
                <c:pt idx="0">
                  <c:v>8.014207823053031</c:v>
                </c:pt>
                <c:pt idx="1">
                  <c:v>8.014207823053031</c:v>
                </c:pt>
                <c:pt idx="2">
                  <c:v>8.014207823053031</c:v>
                </c:pt>
                <c:pt idx="3">
                  <c:v>8.014207823053031</c:v>
                </c:pt>
                <c:pt idx="4">
                  <c:v>8.014207823053031</c:v>
                </c:pt>
                <c:pt idx="5">
                  <c:v>8.014207823053031</c:v>
                </c:pt>
                <c:pt idx="6">
                  <c:v>8.014207823053031</c:v>
                </c:pt>
                <c:pt idx="7">
                  <c:v>8.014207823053031</c:v>
                </c:pt>
                <c:pt idx="8">
                  <c:v>8.014207823053031</c:v>
                </c:pt>
                <c:pt idx="9">
                  <c:v>8.014207823053031</c:v>
                </c:pt>
                <c:pt idx="10">
                  <c:v>8.014207823053031</c:v>
                </c:pt>
                <c:pt idx="11">
                  <c:v>8.014207823053031</c:v>
                </c:pt>
                <c:pt idx="12">
                  <c:v>8.014207823053031</c:v>
                </c:pt>
                <c:pt idx="13">
                  <c:v>8.014207823053031</c:v>
                </c:pt>
                <c:pt idx="14">
                  <c:v>8.014207823053031</c:v>
                </c:pt>
                <c:pt idx="15">
                  <c:v>8.014207823053031</c:v>
                </c:pt>
                <c:pt idx="16">
                  <c:v>8.014207823053031</c:v>
                </c:pt>
                <c:pt idx="17">
                  <c:v>8.014207823053031</c:v>
                </c:pt>
                <c:pt idx="18">
                  <c:v>8.014207823053031</c:v>
                </c:pt>
                <c:pt idx="19">
                  <c:v>8.014207823053031</c:v>
                </c:pt>
                <c:pt idx="20">
                  <c:v>8.014207823053031</c:v>
                </c:pt>
                <c:pt idx="21">
                  <c:v>8.014207823053031</c:v>
                </c:pt>
                <c:pt idx="22">
                  <c:v>8.014207823053031</c:v>
                </c:pt>
                <c:pt idx="23">
                  <c:v>8.014207823053031</c:v>
                </c:pt>
                <c:pt idx="24">
                  <c:v>8.014207823053031</c:v>
                </c:pt>
                <c:pt idx="25">
                  <c:v>8.014207823053031</c:v>
                </c:pt>
                <c:pt idx="26">
                  <c:v>8.014207823053031</c:v>
                </c:pt>
                <c:pt idx="27">
                  <c:v>8.014207823053031</c:v>
                </c:pt>
                <c:pt idx="28">
                  <c:v>8.014207823053031</c:v>
                </c:pt>
                <c:pt idx="29">
                  <c:v>8.014207823053031</c:v>
                </c:pt>
                <c:pt idx="30">
                  <c:v>8.014207823053031</c:v>
                </c:pt>
                <c:pt idx="31">
                  <c:v>8.014207823053031</c:v>
                </c:pt>
                <c:pt idx="32">
                  <c:v>8.014207823053031</c:v>
                </c:pt>
                <c:pt idx="33">
                  <c:v>8.014207823053031</c:v>
                </c:pt>
                <c:pt idx="34">
                  <c:v>8.014207823053031</c:v>
                </c:pt>
                <c:pt idx="35">
                  <c:v>8.014207823053031</c:v>
                </c:pt>
                <c:pt idx="36">
                  <c:v>8.014207823053031</c:v>
                </c:pt>
                <c:pt idx="37">
                  <c:v>8.014207823053031</c:v>
                </c:pt>
                <c:pt idx="38">
                  <c:v>8.014207823053031</c:v>
                </c:pt>
                <c:pt idx="39">
                  <c:v>8.014207823053031</c:v>
                </c:pt>
                <c:pt idx="40">
                  <c:v>8.014207823053031</c:v>
                </c:pt>
                <c:pt idx="41">
                  <c:v>8.014207823053031</c:v>
                </c:pt>
                <c:pt idx="42">
                  <c:v>8.014207823053031</c:v>
                </c:pt>
                <c:pt idx="43">
                  <c:v>8.014207823053031</c:v>
                </c:pt>
                <c:pt idx="44">
                  <c:v>8.014207823053031</c:v>
                </c:pt>
                <c:pt idx="45">
                  <c:v>8.014207823053031</c:v>
                </c:pt>
                <c:pt idx="46">
                  <c:v>8.014207823053031</c:v>
                </c:pt>
                <c:pt idx="47">
                  <c:v>8.014207823053031</c:v>
                </c:pt>
                <c:pt idx="48">
                  <c:v>8.014207823053031</c:v>
                </c:pt>
                <c:pt idx="49">
                  <c:v>8.014207823053031</c:v>
                </c:pt>
                <c:pt idx="50">
                  <c:v>8.014207823053031</c:v>
                </c:pt>
                <c:pt idx="51">
                  <c:v>8.014207823053031</c:v>
                </c:pt>
                <c:pt idx="52">
                  <c:v>8.014207823053031</c:v>
                </c:pt>
                <c:pt idx="53">
                  <c:v>8.014207823053031</c:v>
                </c:pt>
                <c:pt idx="54">
                  <c:v>8.014207823053031</c:v>
                </c:pt>
                <c:pt idx="55">
                  <c:v>8.014207823053031</c:v>
                </c:pt>
                <c:pt idx="56">
                  <c:v>8.014207823053031</c:v>
                </c:pt>
                <c:pt idx="57">
                  <c:v>8.014207823053031</c:v>
                </c:pt>
                <c:pt idx="58">
                  <c:v>8.014207823053031</c:v>
                </c:pt>
                <c:pt idx="59">
                  <c:v>8.014207823053031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77701584"/>
        <c:axId val="-1294093984"/>
      </c:lineChart>
      <c:catAx>
        <c:axId val="-127770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40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94093984"/>
        <c:scaling>
          <c:orientation val="minMax"/>
          <c:min val="7.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770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405583392985"/>
          <c:y val="0.925399644760213"/>
          <c:w val="0.312019146367035"/>
          <c:h val="0.0515097690941385"/>
        </c:manualLayout>
      </c:layout>
      <c:overlay val="0"/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24675553438651"/>
          <c:y val="0.0894568690095849"/>
          <c:w val="0.91847106561645"/>
          <c:h val="0.677316293929713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3175"/>
          </c:spPr>
          <c:invertIfNegative val="0"/>
          <c:cat>
            <c:numRef>
              <c:f>'Cote N°2'!$D$64:$AA$64</c:f>
              <c:numCache>
                <c:formatCode>0.0000</c:formatCode>
                <c:ptCount val="24"/>
                <c:pt idx="1">
                  <c:v>7.962</c:v>
                </c:pt>
                <c:pt idx="2">
                  <c:v>7.965</c:v>
                </c:pt>
                <c:pt idx="3">
                  <c:v>7.968</c:v>
                </c:pt>
                <c:pt idx="4">
                  <c:v>7.971</c:v>
                </c:pt>
                <c:pt idx="5">
                  <c:v>7.974</c:v>
                </c:pt>
                <c:pt idx="6">
                  <c:v>7.977</c:v>
                </c:pt>
                <c:pt idx="7">
                  <c:v>7.98</c:v>
                </c:pt>
                <c:pt idx="8">
                  <c:v>7.983</c:v>
                </c:pt>
                <c:pt idx="9">
                  <c:v>7.986</c:v>
                </c:pt>
                <c:pt idx="10">
                  <c:v>7.989</c:v>
                </c:pt>
                <c:pt idx="11">
                  <c:v>7.992000000000001</c:v>
                </c:pt>
                <c:pt idx="12">
                  <c:v>7.995000000000001</c:v>
                </c:pt>
                <c:pt idx="13">
                  <c:v>7.998000000000001</c:v>
                </c:pt>
                <c:pt idx="14">
                  <c:v>8.001000000000001</c:v>
                </c:pt>
                <c:pt idx="15">
                  <c:v>8.004000000000001</c:v>
                </c:pt>
                <c:pt idx="16">
                  <c:v>8.007000000000001</c:v>
                </c:pt>
                <c:pt idx="17">
                  <c:v>8.010000000000001</c:v>
                </c:pt>
                <c:pt idx="18">
                  <c:v>8.013000000000001</c:v>
                </c:pt>
                <c:pt idx="19">
                  <c:v>8.016000000000001</c:v>
                </c:pt>
                <c:pt idx="20">
                  <c:v>8.019000000000001</c:v>
                </c:pt>
                <c:pt idx="21">
                  <c:v>8.022000000000002</c:v>
                </c:pt>
                <c:pt idx="22">
                  <c:v>8.025000000000002</c:v>
                </c:pt>
                <c:pt idx="23">
                  <c:v>8.028000000000002</c:v>
                </c:pt>
              </c:numCache>
            </c:numRef>
          </c:cat>
          <c:val>
            <c:numRef>
              <c:f>'Cote N°2'!$D$70:$AA$70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28.5</c:v>
                </c:pt>
                <c:pt idx="15">
                  <c:v>0.0</c:v>
                </c:pt>
                <c:pt idx="16">
                  <c:v>0.0</c:v>
                </c:pt>
                <c:pt idx="17">
                  <c:v>28.5</c:v>
                </c:pt>
                <c:pt idx="18">
                  <c:v>0.0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invertIfNegative val="0"/>
          <c:cat>
            <c:numRef>
              <c:f>'Cote N°2'!$D$64:$AA$64</c:f>
              <c:numCache>
                <c:formatCode>0.0000</c:formatCode>
                <c:ptCount val="24"/>
                <c:pt idx="1">
                  <c:v>7.962</c:v>
                </c:pt>
                <c:pt idx="2">
                  <c:v>7.965</c:v>
                </c:pt>
                <c:pt idx="3">
                  <c:v>7.968</c:v>
                </c:pt>
                <c:pt idx="4">
                  <c:v>7.971</c:v>
                </c:pt>
                <c:pt idx="5">
                  <c:v>7.974</c:v>
                </c:pt>
                <c:pt idx="6">
                  <c:v>7.977</c:v>
                </c:pt>
                <c:pt idx="7">
                  <c:v>7.98</c:v>
                </c:pt>
                <c:pt idx="8">
                  <c:v>7.983</c:v>
                </c:pt>
                <c:pt idx="9">
                  <c:v>7.986</c:v>
                </c:pt>
                <c:pt idx="10">
                  <c:v>7.989</c:v>
                </c:pt>
                <c:pt idx="11">
                  <c:v>7.992000000000001</c:v>
                </c:pt>
                <c:pt idx="12">
                  <c:v>7.995000000000001</c:v>
                </c:pt>
                <c:pt idx="13">
                  <c:v>7.998000000000001</c:v>
                </c:pt>
                <c:pt idx="14">
                  <c:v>8.001000000000001</c:v>
                </c:pt>
                <c:pt idx="15">
                  <c:v>8.004000000000001</c:v>
                </c:pt>
                <c:pt idx="16">
                  <c:v>8.007000000000001</c:v>
                </c:pt>
                <c:pt idx="17">
                  <c:v>8.010000000000001</c:v>
                </c:pt>
                <c:pt idx="18">
                  <c:v>8.013000000000001</c:v>
                </c:pt>
                <c:pt idx="19">
                  <c:v>8.016000000000001</c:v>
                </c:pt>
                <c:pt idx="20">
                  <c:v>8.019000000000001</c:v>
                </c:pt>
                <c:pt idx="21">
                  <c:v>8.022000000000002</c:v>
                </c:pt>
                <c:pt idx="22">
                  <c:v>8.025000000000002</c:v>
                </c:pt>
                <c:pt idx="23">
                  <c:v>8.028000000000002</c:v>
                </c:pt>
              </c:numCache>
            </c:numRef>
          </c:cat>
          <c:val>
            <c:numRef>
              <c:f>'Cote N°2'!$D$66:$AA$66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1.0</c:v>
                </c:pt>
                <c:pt idx="10" formatCode="0.0000">
                  <c:v>0.0</c:v>
                </c:pt>
                <c:pt idx="11" formatCode="0.0000">
                  <c:v>0.0</c:v>
                </c:pt>
                <c:pt idx="12" formatCode="0.0000">
                  <c:v>0.0</c:v>
                </c:pt>
                <c:pt idx="13" formatCode="0.0000">
                  <c:v>4.0</c:v>
                </c:pt>
                <c:pt idx="14" formatCode="0.0000">
                  <c:v>12.0</c:v>
                </c:pt>
                <c:pt idx="15" formatCode="0.0000">
                  <c:v>28.0</c:v>
                </c:pt>
                <c:pt idx="16" formatCode="0.0000">
                  <c:v>9.0</c:v>
                </c:pt>
                <c:pt idx="17" formatCode="0.0000">
                  <c:v>1.0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350531552"/>
        <c:axId val="-1345977216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63500" cmpd="sng"/>
          </c:spPr>
          <c:marker>
            <c:symbol val="none"/>
          </c:marker>
          <c:val>
            <c:numRef>
              <c:f>'Cote N°2'!$D$68:$AA$68</c:f>
              <c:numCache>
                <c:formatCode>0.000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0.00171634436879309</c:v>
                </c:pt>
                <c:pt idx="10" formatCode="0.0000">
                  <c:v>0.0</c:v>
                </c:pt>
                <c:pt idx="11" formatCode="0.0000">
                  <c:v>0.0</c:v>
                </c:pt>
                <c:pt idx="12" formatCode="0.0000">
                  <c:v>0.0</c:v>
                </c:pt>
                <c:pt idx="13" formatCode="0.0000">
                  <c:v>39.41495173639281</c:v>
                </c:pt>
                <c:pt idx="14" formatCode="0.0000">
                  <c:v>90.626880132892</c:v>
                </c:pt>
                <c:pt idx="15" formatCode="0.0000">
                  <c:v>106.5088793120539</c:v>
                </c:pt>
                <c:pt idx="16" formatCode="0.0000">
                  <c:v>63.98045964798025</c:v>
                </c:pt>
                <c:pt idx="17" formatCode="0.0000">
                  <c:v>19.64453041105438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49772704"/>
        <c:axId val="-1264414608"/>
      </c:lineChart>
      <c:catAx>
        <c:axId val="-1350531552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45977216"/>
        <c:crosses val="autoZero"/>
        <c:auto val="1"/>
        <c:lblAlgn val="ctr"/>
        <c:lblOffset val="100"/>
        <c:tickLblSkip val="1"/>
        <c:noMultiLvlLbl val="0"/>
      </c:catAx>
      <c:valAx>
        <c:axId val="-1345977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50531552"/>
        <c:crosses val="autoZero"/>
        <c:crossBetween val="between"/>
      </c:valAx>
      <c:catAx>
        <c:axId val="-1349772704"/>
        <c:scaling>
          <c:orientation val="minMax"/>
        </c:scaling>
        <c:delete val="1"/>
        <c:axPos val="b"/>
        <c:majorTickMark val="out"/>
        <c:minorTickMark val="none"/>
        <c:tickLblPos val="none"/>
        <c:crossAx val="-1264414608"/>
        <c:crosses val="autoZero"/>
        <c:auto val="1"/>
        <c:lblAlgn val="ctr"/>
        <c:lblOffset val="100"/>
        <c:noMultiLvlLbl val="0"/>
      </c:catAx>
      <c:valAx>
        <c:axId val="-12644146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4977270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634931677717"/>
          <c:y val="0.905750798722045"/>
          <c:w val="0.602453558767001"/>
          <c:h val="0.0638977635782748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45960504936883"/>
          <c:y val="0.01993355481727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56567275704496"/>
          <c:y val="0.129568316497606"/>
          <c:w val="0.886365822201069"/>
          <c:h val="0.7807321635112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N°2'!$C$3:$C$62</c:f>
              <c:numCache>
                <c:formatCode>0.0000</c:formatCode>
                <c:ptCount val="60"/>
                <c:pt idx="0">
                  <c:v>8.0037</c:v>
                </c:pt>
                <c:pt idx="1">
                  <c:v>8.003</c:v>
                </c:pt>
                <c:pt idx="2">
                  <c:v>8.004300000000001</c:v>
                </c:pt>
                <c:pt idx="3">
                  <c:v>8.004200000000001</c:v>
                </c:pt>
                <c:pt idx="4">
                  <c:v>8.0053</c:v>
                </c:pt>
                <c:pt idx="5">
                  <c:v>8.0052</c:v>
                </c:pt>
                <c:pt idx="6">
                  <c:v>8.007</c:v>
                </c:pt>
                <c:pt idx="7">
                  <c:v>8.0048</c:v>
                </c:pt>
                <c:pt idx="8">
                  <c:v>8.0071</c:v>
                </c:pt>
                <c:pt idx="9">
                  <c:v>8.0065</c:v>
                </c:pt>
                <c:pt idx="10">
                  <c:v>8.004</c:v>
                </c:pt>
                <c:pt idx="11">
                  <c:v>8.0051</c:v>
                </c:pt>
                <c:pt idx="12">
                  <c:v>8.0038</c:v>
                </c:pt>
                <c:pt idx="13">
                  <c:v>8.0021</c:v>
                </c:pt>
                <c:pt idx="14">
                  <c:v>8.0095</c:v>
                </c:pt>
                <c:pt idx="15">
                  <c:v>8.0074</c:v>
                </c:pt>
                <c:pt idx="16">
                  <c:v>8.0046</c:v>
                </c:pt>
                <c:pt idx="17">
                  <c:v>8.0052</c:v>
                </c:pt>
                <c:pt idx="18">
                  <c:v>8.0032</c:v>
                </c:pt>
                <c:pt idx="19">
                  <c:v>8.0016</c:v>
                </c:pt>
                <c:pt idx="20">
                  <c:v>8.002</c:v>
                </c:pt>
                <c:pt idx="21">
                  <c:v>8.0</c:v>
                </c:pt>
                <c:pt idx="22">
                  <c:v>7.9978</c:v>
                </c:pt>
                <c:pt idx="23">
                  <c:v>8.0047</c:v>
                </c:pt>
                <c:pt idx="24">
                  <c:v>8.0051</c:v>
                </c:pt>
                <c:pt idx="25">
                  <c:v>8.0061</c:v>
                </c:pt>
                <c:pt idx="26">
                  <c:v>8.007300000000001</c:v>
                </c:pt>
                <c:pt idx="27">
                  <c:v>8.0054</c:v>
                </c:pt>
                <c:pt idx="28">
                  <c:v>8.0037</c:v>
                </c:pt>
                <c:pt idx="29">
                  <c:v>8.005</c:v>
                </c:pt>
                <c:pt idx="30">
                  <c:v>8.0045</c:v>
                </c:pt>
                <c:pt idx="31">
                  <c:v>8.004</c:v>
                </c:pt>
                <c:pt idx="32">
                  <c:v>8.006</c:v>
                </c:pt>
                <c:pt idx="33">
                  <c:v>8.005</c:v>
                </c:pt>
                <c:pt idx="34">
                  <c:v>8.005</c:v>
                </c:pt>
                <c:pt idx="35">
                  <c:v>8.006</c:v>
                </c:pt>
                <c:pt idx="36">
                  <c:v>8.003</c:v>
                </c:pt>
                <c:pt idx="37">
                  <c:v>8.006</c:v>
                </c:pt>
                <c:pt idx="38">
                  <c:v>8.003</c:v>
                </c:pt>
                <c:pt idx="39">
                  <c:v>8.004</c:v>
                </c:pt>
                <c:pt idx="40">
                  <c:v>8.002</c:v>
                </c:pt>
                <c:pt idx="41">
                  <c:v>8.005</c:v>
                </c:pt>
                <c:pt idx="42">
                  <c:v>8.0</c:v>
                </c:pt>
                <c:pt idx="43">
                  <c:v>8.003</c:v>
                </c:pt>
                <c:pt idx="44">
                  <c:v>8.0</c:v>
                </c:pt>
                <c:pt idx="45">
                  <c:v>8.005</c:v>
                </c:pt>
                <c:pt idx="46">
                  <c:v>8.0</c:v>
                </c:pt>
                <c:pt idx="47">
                  <c:v>7.998</c:v>
                </c:pt>
                <c:pt idx="48">
                  <c:v>8.0</c:v>
                </c:pt>
                <c:pt idx="49">
                  <c:v>8.0</c:v>
                </c:pt>
                <c:pt idx="50">
                  <c:v>8.002</c:v>
                </c:pt>
                <c:pt idx="51">
                  <c:v>8.0</c:v>
                </c:pt>
                <c:pt idx="52">
                  <c:v>7.997</c:v>
                </c:pt>
                <c:pt idx="53">
                  <c:v>7.985</c:v>
                </c:pt>
                <c:pt idx="54">
                  <c:v>7.999</c:v>
                </c:pt>
              </c:numCache>
            </c:numRef>
          </c:xVal>
          <c:yVal>
            <c:numRef>
              <c:f>'Cote N°2'!$AD$3:$AD$62</c:f>
              <c:numCache>
                <c:formatCode>General</c:formatCode>
                <c:ptCount val="60"/>
                <c:pt idx="0">
                  <c:v>-0.225707953860159</c:v>
                </c:pt>
                <c:pt idx="1">
                  <c:v>-0.463707751457179</c:v>
                </c:pt>
                <c:pt idx="2">
                  <c:v>0.0896423510757625</c:v>
                </c:pt>
                <c:pt idx="3">
                  <c:v>0.0447761766955164</c:v>
                </c:pt>
                <c:pt idx="4">
                  <c:v>0.791638607743375</c:v>
                </c:pt>
                <c:pt idx="5">
                  <c:v>0.674489750196082</c:v>
                </c:pt>
                <c:pt idx="6">
                  <c:v>1.345166634176639</c:v>
                </c:pt>
                <c:pt idx="7">
                  <c:v>0.271880005399261</c:v>
                </c:pt>
                <c:pt idx="8">
                  <c:v>1.465233792685523</c:v>
                </c:pt>
                <c:pt idx="9">
                  <c:v>1.241866791843321</c:v>
                </c:pt>
                <c:pt idx="10">
                  <c:v>-0.0896423510757625</c:v>
                </c:pt>
                <c:pt idx="11">
                  <c:v>0.565948821932863</c:v>
                </c:pt>
                <c:pt idx="12">
                  <c:v>-0.13468979400892</c:v>
                </c:pt>
                <c:pt idx="13">
                  <c:v>-0.514156100744534</c:v>
                </c:pt>
                <c:pt idx="14">
                  <c:v>2.100165492844468</c:v>
                </c:pt>
                <c:pt idx="15">
                  <c:v>2.092837798505773</c:v>
                </c:pt>
                <c:pt idx="16">
                  <c:v>0.234219193914619</c:v>
                </c:pt>
                <c:pt idx="17">
                  <c:v>0.764709673786387</c:v>
                </c:pt>
                <c:pt idx="18">
                  <c:v>-0.23421919391462</c:v>
                </c:pt>
                <c:pt idx="19">
                  <c:v>-0.703921788828514</c:v>
                </c:pt>
                <c:pt idx="20">
                  <c:v>-0.645630749275982</c:v>
                </c:pt>
                <c:pt idx="21">
                  <c:v>-1.22064034884735</c:v>
                </c:pt>
                <c:pt idx="22">
                  <c:v>-1.59321881802305</c:v>
                </c:pt>
                <c:pt idx="23">
                  <c:v>0.282216147062508</c:v>
                </c:pt>
                <c:pt idx="24">
                  <c:v>0.645630749275982</c:v>
                </c:pt>
                <c:pt idx="25">
                  <c:v>1.324957688892977</c:v>
                </c:pt>
                <c:pt idx="26">
                  <c:v>2.085355566031829</c:v>
                </c:pt>
                <c:pt idx="27">
                  <c:v>1.721796532401061</c:v>
                </c:pt>
                <c:pt idx="28">
                  <c:v>-0.0266694193761599</c:v>
                </c:pt>
                <c:pt idx="29">
                  <c:v>0.657844124431857</c:v>
                </c:pt>
                <c:pt idx="30">
                  <c:v>0.411302053760771</c:v>
                </c:pt>
                <c:pt idx="31">
                  <c:v>0.133728811791069</c:v>
                </c:pt>
                <c:pt idx="32">
                  <c:v>2.028069144933906</c:v>
                </c:pt>
                <c:pt idx="33">
                  <c:v>0.657844124431857</c:v>
                </c:pt>
                <c:pt idx="34">
                  <c:v>0.657844124431857</c:v>
                </c:pt>
                <c:pt idx="35">
                  <c:v>2.028069144933906</c:v>
                </c:pt>
                <c:pt idx="36">
                  <c:v>-0.297666850186396</c:v>
                </c:pt>
                <c:pt idx="37">
                  <c:v>2.028069144933906</c:v>
                </c:pt>
                <c:pt idx="38">
                  <c:v>0.0</c:v>
                </c:pt>
                <c:pt idx="39">
                  <c:v>0.589455797849778</c:v>
                </c:pt>
                <c:pt idx="40">
                  <c:v>-0.282216147062508</c:v>
                </c:pt>
                <c:pt idx="41">
                  <c:v>1.914505825055557</c:v>
                </c:pt>
                <c:pt idx="42">
                  <c:v>-0.967421566101701</c:v>
                </c:pt>
                <c:pt idx="43">
                  <c:v>0.0</c:v>
                </c:pt>
                <c:pt idx="44">
                  <c:v>-0.967421566101701</c:v>
                </c:pt>
                <c:pt idx="45">
                  <c:v>1.914505825055557</c:v>
                </c:pt>
                <c:pt idx="46">
                  <c:v>-0.2533471031358</c:v>
                </c:pt>
                <c:pt idx="47">
                  <c:v>-0.622925723210088</c:v>
                </c:pt>
                <c:pt idx="48">
                  <c:v>-0.2533471031358</c:v>
                </c:pt>
                <c:pt idx="49">
                  <c:v>-0.2533471031358</c:v>
                </c:pt>
                <c:pt idx="50">
                  <c:v>1.501085946044025</c:v>
                </c:pt>
                <c:pt idx="51">
                  <c:v>1.067570523878142</c:v>
                </c:pt>
                <c:pt idx="52">
                  <c:v>-0.430727299295458</c:v>
                </c:pt>
                <c:pt idx="53">
                  <c:v>-0.967421566101701</c:v>
                </c:pt>
                <c:pt idx="54">
                  <c:v>0.967421566101701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0534544"/>
        <c:axId val="-1309834880"/>
      </c:scatterChart>
      <c:valAx>
        <c:axId val="-1310534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09834880"/>
        <c:crossesAt val="-4.0"/>
        <c:crossBetween val="midCat"/>
      </c:valAx>
      <c:valAx>
        <c:axId val="-1309834880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1053454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'Cote N°1'!$C$2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444049990315319"/>
          <c:y val="0.122557726465364"/>
          <c:w val="0.953227312543547"/>
          <c:h val="0.730017761989341"/>
        </c:manualLayout>
      </c:layout>
      <c:lineChart>
        <c:grouping val="standard"/>
        <c:varyColors val="0"/>
        <c:ser>
          <c:idx val="0"/>
          <c:order val="0"/>
          <c:tx>
            <c:v>Mesures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'Cote N°3'!$B$3:$B$62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N°3'!$C$3:$C$62</c:f>
              <c:numCache>
                <c:formatCode>0.0000</c:formatCode>
                <c:ptCount val="60"/>
                <c:pt idx="0">
                  <c:v>48.0031</c:v>
                </c:pt>
                <c:pt idx="1">
                  <c:v>48.0032</c:v>
                </c:pt>
                <c:pt idx="2">
                  <c:v>48.0066</c:v>
                </c:pt>
                <c:pt idx="3">
                  <c:v>48.0035</c:v>
                </c:pt>
                <c:pt idx="4">
                  <c:v>48.0051</c:v>
                </c:pt>
                <c:pt idx="5">
                  <c:v>48.0052</c:v>
                </c:pt>
                <c:pt idx="6">
                  <c:v>48.0084</c:v>
                </c:pt>
                <c:pt idx="7">
                  <c:v>48.003</c:v>
                </c:pt>
                <c:pt idx="8">
                  <c:v>48.0009</c:v>
                </c:pt>
                <c:pt idx="9">
                  <c:v>48.0023</c:v>
                </c:pt>
                <c:pt idx="10">
                  <c:v>48.0052</c:v>
                </c:pt>
                <c:pt idx="11">
                  <c:v>48.0007</c:v>
                </c:pt>
                <c:pt idx="12">
                  <c:v>48.0007</c:v>
                </c:pt>
                <c:pt idx="13">
                  <c:v>48.0051</c:v>
                </c:pt>
                <c:pt idx="14">
                  <c:v>47.9994</c:v>
                </c:pt>
                <c:pt idx="15">
                  <c:v>48.0019</c:v>
                </c:pt>
                <c:pt idx="16">
                  <c:v>48.0008</c:v>
                </c:pt>
                <c:pt idx="17">
                  <c:v>48.0024</c:v>
                </c:pt>
                <c:pt idx="18">
                  <c:v>48.0049</c:v>
                </c:pt>
                <c:pt idx="19">
                  <c:v>48.0019</c:v>
                </c:pt>
                <c:pt idx="20">
                  <c:v>48.0078</c:v>
                </c:pt>
                <c:pt idx="21">
                  <c:v>48.0044</c:v>
                </c:pt>
                <c:pt idx="22">
                  <c:v>48.0078</c:v>
                </c:pt>
                <c:pt idx="23">
                  <c:v>48.0053</c:v>
                </c:pt>
                <c:pt idx="24">
                  <c:v>48.006</c:v>
                </c:pt>
                <c:pt idx="25">
                  <c:v>48.0049</c:v>
                </c:pt>
                <c:pt idx="26">
                  <c:v>48.0056</c:v>
                </c:pt>
                <c:pt idx="27">
                  <c:v>48.004</c:v>
                </c:pt>
                <c:pt idx="28">
                  <c:v>47.9973</c:v>
                </c:pt>
                <c:pt idx="29">
                  <c:v>48.0058</c:v>
                </c:pt>
                <c:pt idx="30">
                  <c:v>48.0085</c:v>
                </c:pt>
                <c:pt idx="31">
                  <c:v>48.007</c:v>
                </c:pt>
                <c:pt idx="32">
                  <c:v>48.008</c:v>
                </c:pt>
                <c:pt idx="33">
                  <c:v>48.005</c:v>
                </c:pt>
                <c:pt idx="34">
                  <c:v>48.004</c:v>
                </c:pt>
                <c:pt idx="35">
                  <c:v>48.01</c:v>
                </c:pt>
                <c:pt idx="36">
                  <c:v>48.001</c:v>
                </c:pt>
                <c:pt idx="37">
                  <c:v>48.004</c:v>
                </c:pt>
                <c:pt idx="38">
                  <c:v>48.008</c:v>
                </c:pt>
                <c:pt idx="39">
                  <c:v>48.01</c:v>
                </c:pt>
                <c:pt idx="40">
                  <c:v>48.005</c:v>
                </c:pt>
                <c:pt idx="41">
                  <c:v>48.005</c:v>
                </c:pt>
                <c:pt idx="42">
                  <c:v>48.008</c:v>
                </c:pt>
                <c:pt idx="43">
                  <c:v>48.006</c:v>
                </c:pt>
                <c:pt idx="44">
                  <c:v>48.006</c:v>
                </c:pt>
                <c:pt idx="45">
                  <c:v>48.006</c:v>
                </c:pt>
                <c:pt idx="46">
                  <c:v>48.006</c:v>
                </c:pt>
                <c:pt idx="47">
                  <c:v>48.007</c:v>
                </c:pt>
                <c:pt idx="48">
                  <c:v>48.006</c:v>
                </c:pt>
                <c:pt idx="49">
                  <c:v>48.009</c:v>
                </c:pt>
                <c:pt idx="50">
                  <c:v>48.008</c:v>
                </c:pt>
                <c:pt idx="51">
                  <c:v>48.002</c:v>
                </c:pt>
                <c:pt idx="52">
                  <c:v>48.003</c:v>
                </c:pt>
                <c:pt idx="53">
                  <c:v>48.004</c:v>
                </c:pt>
                <c:pt idx="54">
                  <c:v>48.002</c:v>
                </c:pt>
              </c:numCache>
            </c:numRef>
          </c:val>
          <c:smooth val="0"/>
        </c:ser>
        <c:ser>
          <c:idx val="1"/>
          <c:order val="1"/>
          <c:tx>
            <c:v>Tol. INF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N°3'!$B$3:$B$62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N°3'!$D$3:$D$62</c:f>
              <c:numCache>
                <c:formatCode>General</c:formatCode>
                <c:ptCount val="60"/>
                <c:pt idx="0">
                  <c:v>47.99</c:v>
                </c:pt>
                <c:pt idx="1">
                  <c:v>47.99</c:v>
                </c:pt>
                <c:pt idx="2">
                  <c:v>47.99</c:v>
                </c:pt>
                <c:pt idx="3">
                  <c:v>47.99</c:v>
                </c:pt>
                <c:pt idx="4">
                  <c:v>47.99</c:v>
                </c:pt>
                <c:pt idx="5">
                  <c:v>47.99</c:v>
                </c:pt>
                <c:pt idx="6">
                  <c:v>47.99</c:v>
                </c:pt>
                <c:pt idx="7">
                  <c:v>47.99</c:v>
                </c:pt>
                <c:pt idx="8">
                  <c:v>47.99</c:v>
                </c:pt>
                <c:pt idx="9">
                  <c:v>47.99</c:v>
                </c:pt>
                <c:pt idx="10">
                  <c:v>47.99</c:v>
                </c:pt>
                <c:pt idx="11">
                  <c:v>47.99</c:v>
                </c:pt>
                <c:pt idx="12">
                  <c:v>47.99</c:v>
                </c:pt>
                <c:pt idx="13">
                  <c:v>47.99</c:v>
                </c:pt>
                <c:pt idx="14">
                  <c:v>47.99</c:v>
                </c:pt>
                <c:pt idx="15">
                  <c:v>47.99</c:v>
                </c:pt>
                <c:pt idx="16">
                  <c:v>47.99</c:v>
                </c:pt>
                <c:pt idx="17">
                  <c:v>47.99</c:v>
                </c:pt>
                <c:pt idx="18">
                  <c:v>47.99</c:v>
                </c:pt>
                <c:pt idx="19">
                  <c:v>47.99</c:v>
                </c:pt>
                <c:pt idx="20">
                  <c:v>47.99</c:v>
                </c:pt>
                <c:pt idx="21">
                  <c:v>47.99</c:v>
                </c:pt>
                <c:pt idx="22">
                  <c:v>47.99</c:v>
                </c:pt>
                <c:pt idx="23">
                  <c:v>47.99</c:v>
                </c:pt>
                <c:pt idx="24">
                  <c:v>47.99</c:v>
                </c:pt>
                <c:pt idx="25">
                  <c:v>47.99</c:v>
                </c:pt>
                <c:pt idx="26">
                  <c:v>47.99</c:v>
                </c:pt>
                <c:pt idx="27">
                  <c:v>47.99</c:v>
                </c:pt>
                <c:pt idx="28">
                  <c:v>47.99</c:v>
                </c:pt>
                <c:pt idx="29">
                  <c:v>47.99</c:v>
                </c:pt>
                <c:pt idx="30">
                  <c:v>47.99</c:v>
                </c:pt>
                <c:pt idx="31">
                  <c:v>47.99</c:v>
                </c:pt>
                <c:pt idx="32">
                  <c:v>47.99</c:v>
                </c:pt>
                <c:pt idx="33">
                  <c:v>47.99</c:v>
                </c:pt>
                <c:pt idx="34">
                  <c:v>47.99</c:v>
                </c:pt>
                <c:pt idx="35">
                  <c:v>47.99</c:v>
                </c:pt>
                <c:pt idx="36">
                  <c:v>47.99</c:v>
                </c:pt>
                <c:pt idx="37">
                  <c:v>47.99</c:v>
                </c:pt>
                <c:pt idx="38">
                  <c:v>47.99</c:v>
                </c:pt>
                <c:pt idx="39">
                  <c:v>47.99</c:v>
                </c:pt>
                <c:pt idx="40">
                  <c:v>47.99</c:v>
                </c:pt>
                <c:pt idx="41">
                  <c:v>47.99</c:v>
                </c:pt>
                <c:pt idx="42">
                  <c:v>47.99</c:v>
                </c:pt>
                <c:pt idx="43">
                  <c:v>47.99</c:v>
                </c:pt>
                <c:pt idx="44">
                  <c:v>47.99</c:v>
                </c:pt>
                <c:pt idx="45">
                  <c:v>47.99</c:v>
                </c:pt>
                <c:pt idx="46">
                  <c:v>47.99</c:v>
                </c:pt>
                <c:pt idx="47">
                  <c:v>47.99</c:v>
                </c:pt>
                <c:pt idx="48">
                  <c:v>47.99</c:v>
                </c:pt>
                <c:pt idx="49">
                  <c:v>47.99</c:v>
                </c:pt>
                <c:pt idx="50">
                  <c:v>47.99</c:v>
                </c:pt>
                <c:pt idx="51">
                  <c:v>47.99</c:v>
                </c:pt>
                <c:pt idx="52">
                  <c:v>47.99</c:v>
                </c:pt>
                <c:pt idx="53">
                  <c:v>47.99</c:v>
                </c:pt>
                <c:pt idx="54">
                  <c:v>47.99</c:v>
                </c:pt>
                <c:pt idx="55">
                  <c:v>47.99</c:v>
                </c:pt>
                <c:pt idx="56">
                  <c:v>47.99</c:v>
                </c:pt>
                <c:pt idx="57">
                  <c:v>47.99</c:v>
                </c:pt>
                <c:pt idx="58">
                  <c:v>47.99</c:v>
                </c:pt>
                <c:pt idx="59">
                  <c:v>47.99</c:v>
                </c:pt>
              </c:numCache>
            </c:numRef>
          </c:val>
          <c:smooth val="0"/>
        </c:ser>
        <c:ser>
          <c:idx val="2"/>
          <c:order val="2"/>
          <c:tx>
            <c:v>Tol. SUP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'Cote N°3'!$B$3:$B$62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N°3'!$E$3:$E$62</c:f>
              <c:numCache>
                <c:formatCode>General</c:formatCode>
                <c:ptCount val="60"/>
                <c:pt idx="0">
                  <c:v>48.01</c:v>
                </c:pt>
                <c:pt idx="1">
                  <c:v>48.01</c:v>
                </c:pt>
                <c:pt idx="2">
                  <c:v>48.01</c:v>
                </c:pt>
                <c:pt idx="3">
                  <c:v>48.01</c:v>
                </c:pt>
                <c:pt idx="4">
                  <c:v>48.01</c:v>
                </c:pt>
                <c:pt idx="5">
                  <c:v>48.01</c:v>
                </c:pt>
                <c:pt idx="6">
                  <c:v>48.01</c:v>
                </c:pt>
                <c:pt idx="7">
                  <c:v>48.01</c:v>
                </c:pt>
                <c:pt idx="8">
                  <c:v>48.01</c:v>
                </c:pt>
                <c:pt idx="9">
                  <c:v>48.01</c:v>
                </c:pt>
                <c:pt idx="10">
                  <c:v>48.01</c:v>
                </c:pt>
                <c:pt idx="11">
                  <c:v>48.01</c:v>
                </c:pt>
                <c:pt idx="12">
                  <c:v>48.01</c:v>
                </c:pt>
                <c:pt idx="13">
                  <c:v>48.01</c:v>
                </c:pt>
                <c:pt idx="14">
                  <c:v>48.01</c:v>
                </c:pt>
                <c:pt idx="15">
                  <c:v>48.01</c:v>
                </c:pt>
                <c:pt idx="16">
                  <c:v>48.01</c:v>
                </c:pt>
                <c:pt idx="17">
                  <c:v>48.01</c:v>
                </c:pt>
                <c:pt idx="18">
                  <c:v>48.01</c:v>
                </c:pt>
                <c:pt idx="19">
                  <c:v>48.01</c:v>
                </c:pt>
                <c:pt idx="20">
                  <c:v>48.01</c:v>
                </c:pt>
                <c:pt idx="21">
                  <c:v>48.01</c:v>
                </c:pt>
                <c:pt idx="22">
                  <c:v>48.01</c:v>
                </c:pt>
                <c:pt idx="23">
                  <c:v>48.01</c:v>
                </c:pt>
                <c:pt idx="24">
                  <c:v>48.01</c:v>
                </c:pt>
                <c:pt idx="25">
                  <c:v>48.01</c:v>
                </c:pt>
                <c:pt idx="26">
                  <c:v>48.01</c:v>
                </c:pt>
                <c:pt idx="27">
                  <c:v>48.01</c:v>
                </c:pt>
                <c:pt idx="28">
                  <c:v>48.01</c:v>
                </c:pt>
                <c:pt idx="29">
                  <c:v>48.01</c:v>
                </c:pt>
                <c:pt idx="30">
                  <c:v>48.01</c:v>
                </c:pt>
                <c:pt idx="31">
                  <c:v>48.01</c:v>
                </c:pt>
                <c:pt idx="32">
                  <c:v>48.01</c:v>
                </c:pt>
                <c:pt idx="33">
                  <c:v>48.01</c:v>
                </c:pt>
                <c:pt idx="34">
                  <c:v>48.01</c:v>
                </c:pt>
                <c:pt idx="35">
                  <c:v>48.01</c:v>
                </c:pt>
                <c:pt idx="36">
                  <c:v>48.01</c:v>
                </c:pt>
                <c:pt idx="37">
                  <c:v>48.01</c:v>
                </c:pt>
                <c:pt idx="38">
                  <c:v>48.01</c:v>
                </c:pt>
                <c:pt idx="39">
                  <c:v>48.01</c:v>
                </c:pt>
                <c:pt idx="40">
                  <c:v>48.01</c:v>
                </c:pt>
                <c:pt idx="41">
                  <c:v>48.01</c:v>
                </c:pt>
                <c:pt idx="42">
                  <c:v>48.01</c:v>
                </c:pt>
                <c:pt idx="43">
                  <c:v>48.01</c:v>
                </c:pt>
                <c:pt idx="44">
                  <c:v>48.01</c:v>
                </c:pt>
                <c:pt idx="45">
                  <c:v>48.01</c:v>
                </c:pt>
                <c:pt idx="46">
                  <c:v>48.01</c:v>
                </c:pt>
                <c:pt idx="47">
                  <c:v>48.01</c:v>
                </c:pt>
                <c:pt idx="48">
                  <c:v>48.01</c:v>
                </c:pt>
                <c:pt idx="49">
                  <c:v>48.01</c:v>
                </c:pt>
                <c:pt idx="50">
                  <c:v>48.01</c:v>
                </c:pt>
                <c:pt idx="51">
                  <c:v>48.01</c:v>
                </c:pt>
                <c:pt idx="52">
                  <c:v>48.01</c:v>
                </c:pt>
                <c:pt idx="53">
                  <c:v>48.01</c:v>
                </c:pt>
                <c:pt idx="54">
                  <c:v>48.01</c:v>
                </c:pt>
                <c:pt idx="55">
                  <c:v>48.01</c:v>
                </c:pt>
                <c:pt idx="56">
                  <c:v>48.01</c:v>
                </c:pt>
                <c:pt idx="57">
                  <c:v>48.01</c:v>
                </c:pt>
                <c:pt idx="58">
                  <c:v>48.01</c:v>
                </c:pt>
                <c:pt idx="59">
                  <c:v>48.01</c:v>
                </c:pt>
              </c:numCache>
            </c:numRef>
          </c:val>
          <c:smooth val="0"/>
        </c:ser>
        <c:ser>
          <c:idx val="3"/>
          <c:order val="3"/>
          <c:tx>
            <c:v>LCI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N°3'!$B$3:$B$62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N°3'!$F$3:$F$62</c:f>
              <c:numCache>
                <c:formatCode>0.000</c:formatCode>
                <c:ptCount val="60"/>
                <c:pt idx="0">
                  <c:v>47.99652356162674</c:v>
                </c:pt>
                <c:pt idx="1">
                  <c:v>47.99652356162674</c:v>
                </c:pt>
                <c:pt idx="2">
                  <c:v>47.99652356162674</c:v>
                </c:pt>
                <c:pt idx="3">
                  <c:v>47.99652356162674</c:v>
                </c:pt>
                <c:pt idx="4">
                  <c:v>47.99652356162674</c:v>
                </c:pt>
                <c:pt idx="5">
                  <c:v>47.99652356162674</c:v>
                </c:pt>
                <c:pt idx="6">
                  <c:v>47.99652356162674</c:v>
                </c:pt>
                <c:pt idx="7">
                  <c:v>47.99652356162674</c:v>
                </c:pt>
                <c:pt idx="8">
                  <c:v>47.99652356162674</c:v>
                </c:pt>
                <c:pt idx="9">
                  <c:v>47.99652356162674</c:v>
                </c:pt>
                <c:pt idx="10">
                  <c:v>47.99652356162674</c:v>
                </c:pt>
                <c:pt idx="11">
                  <c:v>47.99652356162674</c:v>
                </c:pt>
                <c:pt idx="12">
                  <c:v>47.99652356162674</c:v>
                </c:pt>
                <c:pt idx="13">
                  <c:v>47.99652356162674</c:v>
                </c:pt>
                <c:pt idx="14">
                  <c:v>47.99652356162674</c:v>
                </c:pt>
                <c:pt idx="15">
                  <c:v>47.99652356162674</c:v>
                </c:pt>
                <c:pt idx="16">
                  <c:v>47.99652356162674</c:v>
                </c:pt>
                <c:pt idx="17">
                  <c:v>47.99652356162674</c:v>
                </c:pt>
                <c:pt idx="18">
                  <c:v>47.99652356162674</c:v>
                </c:pt>
                <c:pt idx="19">
                  <c:v>47.99652356162674</c:v>
                </c:pt>
                <c:pt idx="20">
                  <c:v>47.99652356162674</c:v>
                </c:pt>
                <c:pt idx="21">
                  <c:v>47.99652356162674</c:v>
                </c:pt>
                <c:pt idx="22">
                  <c:v>47.99652356162674</c:v>
                </c:pt>
                <c:pt idx="23">
                  <c:v>47.99652356162674</c:v>
                </c:pt>
                <c:pt idx="24">
                  <c:v>47.99652356162674</c:v>
                </c:pt>
                <c:pt idx="25">
                  <c:v>47.99652356162674</c:v>
                </c:pt>
                <c:pt idx="26">
                  <c:v>47.99652356162674</c:v>
                </c:pt>
                <c:pt idx="27">
                  <c:v>47.99652356162674</c:v>
                </c:pt>
                <c:pt idx="28">
                  <c:v>47.99652356162674</c:v>
                </c:pt>
                <c:pt idx="29">
                  <c:v>47.99652356162674</c:v>
                </c:pt>
                <c:pt idx="30">
                  <c:v>47.99652356162674</c:v>
                </c:pt>
                <c:pt idx="31">
                  <c:v>47.99652356162674</c:v>
                </c:pt>
                <c:pt idx="32">
                  <c:v>47.99652356162674</c:v>
                </c:pt>
                <c:pt idx="33">
                  <c:v>47.99652356162674</c:v>
                </c:pt>
                <c:pt idx="34">
                  <c:v>47.99652356162674</c:v>
                </c:pt>
                <c:pt idx="35">
                  <c:v>47.99652356162674</c:v>
                </c:pt>
                <c:pt idx="36">
                  <c:v>47.99652356162674</c:v>
                </c:pt>
                <c:pt idx="37">
                  <c:v>47.99652356162674</c:v>
                </c:pt>
                <c:pt idx="38">
                  <c:v>47.99652356162674</c:v>
                </c:pt>
                <c:pt idx="39">
                  <c:v>47.99652356162674</c:v>
                </c:pt>
                <c:pt idx="40">
                  <c:v>47.99652356162674</c:v>
                </c:pt>
                <c:pt idx="41">
                  <c:v>47.99652356162674</c:v>
                </c:pt>
                <c:pt idx="42">
                  <c:v>47.99652356162674</c:v>
                </c:pt>
                <c:pt idx="43">
                  <c:v>47.99652356162674</c:v>
                </c:pt>
                <c:pt idx="44">
                  <c:v>47.99652356162674</c:v>
                </c:pt>
                <c:pt idx="45">
                  <c:v>47.99652356162674</c:v>
                </c:pt>
                <c:pt idx="46">
                  <c:v>47.99652356162674</c:v>
                </c:pt>
                <c:pt idx="47">
                  <c:v>47.99652356162674</c:v>
                </c:pt>
                <c:pt idx="48">
                  <c:v>47.99652356162674</c:v>
                </c:pt>
                <c:pt idx="49">
                  <c:v>47.99652356162674</c:v>
                </c:pt>
                <c:pt idx="50">
                  <c:v>47.99652356162674</c:v>
                </c:pt>
                <c:pt idx="51">
                  <c:v>47.99652356162674</c:v>
                </c:pt>
                <c:pt idx="52">
                  <c:v>47.99652356162674</c:v>
                </c:pt>
                <c:pt idx="53">
                  <c:v>47.99652356162674</c:v>
                </c:pt>
                <c:pt idx="54">
                  <c:v>47.99652356162674</c:v>
                </c:pt>
                <c:pt idx="55">
                  <c:v>47.99652356162674</c:v>
                </c:pt>
                <c:pt idx="56">
                  <c:v>47.99652356162674</c:v>
                </c:pt>
                <c:pt idx="57">
                  <c:v>47.99652356162674</c:v>
                </c:pt>
                <c:pt idx="58">
                  <c:v>47.99652356162674</c:v>
                </c:pt>
                <c:pt idx="59">
                  <c:v>47.99652356162674</c:v>
                </c:pt>
              </c:numCache>
            </c:numRef>
          </c:val>
          <c:smooth val="0"/>
        </c:ser>
        <c:ser>
          <c:idx val="4"/>
          <c:order val="4"/>
          <c:tx>
            <c:v>LCS</c:v>
          </c:tx>
          <c:spPr>
            <a:ln w="444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'Cote N°3'!$B$3:$B$62</c:f>
              <c:numCache>
                <c:formatCode>General</c:formatCode>
                <c:ptCount val="6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</c:numCache>
            </c:numRef>
          </c:cat>
          <c:val>
            <c:numRef>
              <c:f>'Cote N°3'!$G$3:$G$62</c:f>
              <c:numCache>
                <c:formatCode>0.000</c:formatCode>
                <c:ptCount val="60"/>
                <c:pt idx="0">
                  <c:v>48.0129928020096</c:v>
                </c:pt>
                <c:pt idx="1">
                  <c:v>48.0129928020096</c:v>
                </c:pt>
                <c:pt idx="2">
                  <c:v>48.0129928020096</c:v>
                </c:pt>
                <c:pt idx="3">
                  <c:v>48.0129928020096</c:v>
                </c:pt>
                <c:pt idx="4">
                  <c:v>48.0129928020096</c:v>
                </c:pt>
                <c:pt idx="5">
                  <c:v>48.0129928020096</c:v>
                </c:pt>
                <c:pt idx="6">
                  <c:v>48.0129928020096</c:v>
                </c:pt>
                <c:pt idx="7">
                  <c:v>48.0129928020096</c:v>
                </c:pt>
                <c:pt idx="8">
                  <c:v>48.0129928020096</c:v>
                </c:pt>
                <c:pt idx="9">
                  <c:v>48.0129928020096</c:v>
                </c:pt>
                <c:pt idx="10">
                  <c:v>48.0129928020096</c:v>
                </c:pt>
                <c:pt idx="11">
                  <c:v>48.0129928020096</c:v>
                </c:pt>
                <c:pt idx="12">
                  <c:v>48.0129928020096</c:v>
                </c:pt>
                <c:pt idx="13">
                  <c:v>48.0129928020096</c:v>
                </c:pt>
                <c:pt idx="14">
                  <c:v>48.0129928020096</c:v>
                </c:pt>
                <c:pt idx="15">
                  <c:v>48.0129928020096</c:v>
                </c:pt>
                <c:pt idx="16">
                  <c:v>48.0129928020096</c:v>
                </c:pt>
                <c:pt idx="17">
                  <c:v>48.0129928020096</c:v>
                </c:pt>
                <c:pt idx="18">
                  <c:v>48.0129928020096</c:v>
                </c:pt>
                <c:pt idx="19">
                  <c:v>48.0129928020096</c:v>
                </c:pt>
                <c:pt idx="20">
                  <c:v>48.0129928020096</c:v>
                </c:pt>
                <c:pt idx="21">
                  <c:v>48.0129928020096</c:v>
                </c:pt>
                <c:pt idx="22">
                  <c:v>48.0129928020096</c:v>
                </c:pt>
                <c:pt idx="23">
                  <c:v>48.0129928020096</c:v>
                </c:pt>
                <c:pt idx="24">
                  <c:v>48.0129928020096</c:v>
                </c:pt>
                <c:pt idx="25">
                  <c:v>48.0129928020096</c:v>
                </c:pt>
                <c:pt idx="26">
                  <c:v>48.0129928020096</c:v>
                </c:pt>
                <c:pt idx="27">
                  <c:v>48.0129928020096</c:v>
                </c:pt>
                <c:pt idx="28">
                  <c:v>48.0129928020096</c:v>
                </c:pt>
                <c:pt idx="29">
                  <c:v>48.0129928020096</c:v>
                </c:pt>
                <c:pt idx="30">
                  <c:v>48.0129928020096</c:v>
                </c:pt>
                <c:pt idx="31">
                  <c:v>48.0129928020096</c:v>
                </c:pt>
                <c:pt idx="32">
                  <c:v>48.0129928020096</c:v>
                </c:pt>
                <c:pt idx="33">
                  <c:v>48.0129928020096</c:v>
                </c:pt>
                <c:pt idx="34">
                  <c:v>48.0129928020096</c:v>
                </c:pt>
                <c:pt idx="35">
                  <c:v>48.0129928020096</c:v>
                </c:pt>
                <c:pt idx="36">
                  <c:v>48.0129928020096</c:v>
                </c:pt>
                <c:pt idx="37">
                  <c:v>48.0129928020096</c:v>
                </c:pt>
                <c:pt idx="38">
                  <c:v>48.0129928020096</c:v>
                </c:pt>
                <c:pt idx="39">
                  <c:v>48.0129928020096</c:v>
                </c:pt>
                <c:pt idx="40">
                  <c:v>48.0129928020096</c:v>
                </c:pt>
                <c:pt idx="41">
                  <c:v>48.0129928020096</c:v>
                </c:pt>
                <c:pt idx="42">
                  <c:v>48.0129928020096</c:v>
                </c:pt>
                <c:pt idx="43">
                  <c:v>48.0129928020096</c:v>
                </c:pt>
                <c:pt idx="44">
                  <c:v>48.0129928020096</c:v>
                </c:pt>
                <c:pt idx="45">
                  <c:v>48.0129928020096</c:v>
                </c:pt>
                <c:pt idx="46">
                  <c:v>48.0129928020096</c:v>
                </c:pt>
                <c:pt idx="47">
                  <c:v>48.0129928020096</c:v>
                </c:pt>
                <c:pt idx="48">
                  <c:v>48.0129928020096</c:v>
                </c:pt>
                <c:pt idx="49">
                  <c:v>48.0129928020096</c:v>
                </c:pt>
                <c:pt idx="50">
                  <c:v>48.0129928020096</c:v>
                </c:pt>
                <c:pt idx="51">
                  <c:v>48.0129928020096</c:v>
                </c:pt>
                <c:pt idx="52">
                  <c:v>48.0129928020096</c:v>
                </c:pt>
                <c:pt idx="53">
                  <c:v>48.0129928020096</c:v>
                </c:pt>
                <c:pt idx="54">
                  <c:v>48.0129928020096</c:v>
                </c:pt>
                <c:pt idx="55">
                  <c:v>48.0129928020096</c:v>
                </c:pt>
                <c:pt idx="56">
                  <c:v>48.0129928020096</c:v>
                </c:pt>
                <c:pt idx="57">
                  <c:v>48.0129928020096</c:v>
                </c:pt>
                <c:pt idx="58">
                  <c:v>48.0129928020096</c:v>
                </c:pt>
                <c:pt idx="59">
                  <c:v>48.0129928020096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93250624"/>
        <c:axId val="-1278626848"/>
      </c:lineChart>
      <c:catAx>
        <c:axId val="-129325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7862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8626848"/>
        <c:scaling>
          <c:orientation val="minMax"/>
          <c:min val="47.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93250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911368516952"/>
          <c:y val="0.932504440497335"/>
          <c:w val="0.312019146367035"/>
          <c:h val="0.0515097690941386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 w="25400">
      <a:noFill/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4" r="0.750000000000004" t="1.0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24675553438651"/>
          <c:y val="0.0879121552996186"/>
          <c:w val="0.91847106561645"/>
          <c:h val="0.665620604411401"/>
        </c:manualLayout>
      </c:layout>
      <c:barChart>
        <c:barDir val="col"/>
        <c:grouping val="clustered"/>
        <c:varyColors val="0"/>
        <c:ser>
          <c:idx val="2"/>
          <c:order val="1"/>
          <c:tx>
            <c:v>Tolérances</c:v>
          </c:tx>
          <c:spPr>
            <a:solidFill>
              <a:srgbClr val="FF0000"/>
            </a:solidFill>
            <a:ln w="3175"/>
          </c:spPr>
          <c:invertIfNegative val="0"/>
          <c:cat>
            <c:numRef>
              <c:f>'Cote N°3'!$D$64:$AA$64</c:f>
              <c:numCache>
                <c:formatCode>0.0000</c:formatCode>
                <c:ptCount val="24"/>
                <c:pt idx="1">
                  <c:v>47.98179999999998</c:v>
                </c:pt>
                <c:pt idx="2">
                  <c:v>47.98379999999998</c:v>
                </c:pt>
                <c:pt idx="3">
                  <c:v>47.98579999999998</c:v>
                </c:pt>
                <c:pt idx="4">
                  <c:v>47.98779999999999</c:v>
                </c:pt>
                <c:pt idx="5">
                  <c:v>47.98979999999999</c:v>
                </c:pt>
                <c:pt idx="6">
                  <c:v>47.9918</c:v>
                </c:pt>
                <c:pt idx="7">
                  <c:v>47.9938</c:v>
                </c:pt>
                <c:pt idx="8">
                  <c:v>47.9958</c:v>
                </c:pt>
                <c:pt idx="9">
                  <c:v>47.9978</c:v>
                </c:pt>
                <c:pt idx="10">
                  <c:v>47.9998</c:v>
                </c:pt>
                <c:pt idx="11">
                  <c:v>48.0018</c:v>
                </c:pt>
                <c:pt idx="12">
                  <c:v>48.00380000000001</c:v>
                </c:pt>
                <c:pt idx="13">
                  <c:v>48.00580000000001</c:v>
                </c:pt>
                <c:pt idx="14">
                  <c:v>48.00780000000001</c:v>
                </c:pt>
                <c:pt idx="15">
                  <c:v>48.00980000000001</c:v>
                </c:pt>
                <c:pt idx="16">
                  <c:v>48.01180000000002</c:v>
                </c:pt>
                <c:pt idx="17">
                  <c:v>48.01380000000002</c:v>
                </c:pt>
                <c:pt idx="18">
                  <c:v>48.01580000000002</c:v>
                </c:pt>
                <c:pt idx="19">
                  <c:v>48.01780000000002</c:v>
                </c:pt>
                <c:pt idx="20">
                  <c:v>48.01980000000002</c:v>
                </c:pt>
                <c:pt idx="21">
                  <c:v>48.02180000000003</c:v>
                </c:pt>
                <c:pt idx="22">
                  <c:v>48.02380000000003</c:v>
                </c:pt>
                <c:pt idx="23">
                  <c:v>48.02580000000003</c:v>
                </c:pt>
              </c:numCache>
            </c:numRef>
          </c:cat>
          <c:val>
            <c:numRef>
              <c:f>'Cote N°3'!$D$70:$AA$70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19.5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19.5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 formatCode="d\-m\-yy;@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val>
        </c:ser>
        <c:ser>
          <c:idx val="0"/>
          <c:order val="2"/>
          <c:tx>
            <c:v>Histogramme</c:v>
          </c:tx>
          <c:invertIfNegative val="0"/>
          <c:cat>
            <c:numRef>
              <c:f>'Cote N°3'!$D$64:$AA$64</c:f>
              <c:numCache>
                <c:formatCode>0.0000</c:formatCode>
                <c:ptCount val="24"/>
                <c:pt idx="1">
                  <c:v>47.98179999999998</c:v>
                </c:pt>
                <c:pt idx="2">
                  <c:v>47.98379999999998</c:v>
                </c:pt>
                <c:pt idx="3">
                  <c:v>47.98579999999998</c:v>
                </c:pt>
                <c:pt idx="4">
                  <c:v>47.98779999999999</c:v>
                </c:pt>
                <c:pt idx="5">
                  <c:v>47.98979999999999</c:v>
                </c:pt>
                <c:pt idx="6">
                  <c:v>47.9918</c:v>
                </c:pt>
                <c:pt idx="7">
                  <c:v>47.9938</c:v>
                </c:pt>
                <c:pt idx="8">
                  <c:v>47.9958</c:v>
                </c:pt>
                <c:pt idx="9">
                  <c:v>47.9978</c:v>
                </c:pt>
                <c:pt idx="10">
                  <c:v>47.9998</c:v>
                </c:pt>
                <c:pt idx="11">
                  <c:v>48.0018</c:v>
                </c:pt>
                <c:pt idx="12">
                  <c:v>48.00380000000001</c:v>
                </c:pt>
                <c:pt idx="13">
                  <c:v>48.00580000000001</c:v>
                </c:pt>
                <c:pt idx="14">
                  <c:v>48.00780000000001</c:v>
                </c:pt>
                <c:pt idx="15">
                  <c:v>48.00980000000001</c:v>
                </c:pt>
                <c:pt idx="16">
                  <c:v>48.01180000000002</c:v>
                </c:pt>
                <c:pt idx="17">
                  <c:v>48.01380000000002</c:v>
                </c:pt>
                <c:pt idx="18">
                  <c:v>48.01580000000002</c:v>
                </c:pt>
                <c:pt idx="19">
                  <c:v>48.01780000000002</c:v>
                </c:pt>
                <c:pt idx="20">
                  <c:v>48.01980000000002</c:v>
                </c:pt>
                <c:pt idx="21">
                  <c:v>48.02180000000003</c:v>
                </c:pt>
                <c:pt idx="22">
                  <c:v>48.02380000000003</c:v>
                </c:pt>
                <c:pt idx="23">
                  <c:v>48.02580000000003</c:v>
                </c:pt>
              </c:numCache>
            </c:numRef>
          </c:cat>
          <c:val>
            <c:numRef>
              <c:f>'Cote N°3'!$D$66:$AA$66</c:f>
              <c:numCache>
                <c:formatCode>General</c:formatCode>
                <c:ptCount val="24"/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1.0</c:v>
                </c:pt>
                <c:pt idx="10" formatCode="0.0000">
                  <c:v>4.0</c:v>
                </c:pt>
                <c:pt idx="11" formatCode="0.0000">
                  <c:v>8.0</c:v>
                </c:pt>
                <c:pt idx="12" formatCode="0.0000">
                  <c:v>10.0</c:v>
                </c:pt>
                <c:pt idx="13" formatCode="0.0000">
                  <c:v>19.0</c:v>
                </c:pt>
                <c:pt idx="14" formatCode="0.0000">
                  <c:v>10.0</c:v>
                </c:pt>
                <c:pt idx="15" formatCode="0.0000">
                  <c:v>3.0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-1325515968"/>
        <c:axId val="-1265058128"/>
      </c:barChart>
      <c:lineChart>
        <c:grouping val="standard"/>
        <c:varyColors val="0"/>
        <c:ser>
          <c:idx val="1"/>
          <c:order val="0"/>
          <c:tx>
            <c:v>Modèle</c:v>
          </c:tx>
          <c:spPr>
            <a:ln w="63500" cmpd="sng"/>
          </c:spPr>
          <c:marker>
            <c:symbol val="none"/>
          </c:marker>
          <c:val>
            <c:numRef>
              <c:f>'Cote N°3'!$D$68:$AA$68</c:f>
              <c:numCache>
                <c:formatCode>0.000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 formatCode="0.0000">
                  <c:v>0.0</c:v>
                </c:pt>
                <c:pt idx="5" formatCode="0.0000">
                  <c:v>0.0</c:v>
                </c:pt>
                <c:pt idx="6" formatCode="0.0000">
                  <c:v>0.0</c:v>
                </c:pt>
                <c:pt idx="7" formatCode="0.0000">
                  <c:v>0.0</c:v>
                </c:pt>
                <c:pt idx="8" formatCode="0.0000">
                  <c:v>0.0</c:v>
                </c:pt>
                <c:pt idx="9" formatCode="0.0000">
                  <c:v>5.847627436798037</c:v>
                </c:pt>
                <c:pt idx="10" formatCode="0.0000">
                  <c:v>28.43568735291071</c:v>
                </c:pt>
                <c:pt idx="11" formatCode="0.0000">
                  <c:v>81.31664077028664</c:v>
                </c:pt>
                <c:pt idx="12" formatCode="0.0000">
                  <c:v>136.7498289229237</c:v>
                </c:pt>
                <c:pt idx="13" formatCode="0.0000">
                  <c:v>135.2402040576758</c:v>
                </c:pt>
                <c:pt idx="14" formatCode="0.0000">
                  <c:v>78.65321990784062</c:v>
                </c:pt>
                <c:pt idx="15" formatCode="0.0000">
                  <c:v>26.90040750324772</c:v>
                </c:pt>
                <c:pt idx="16" formatCode="0.0000">
                  <c:v>0.0</c:v>
                </c:pt>
                <c:pt idx="17" formatCode="0.0000">
                  <c:v>0.0</c:v>
                </c:pt>
                <c:pt idx="18" formatCode="0.0000">
                  <c:v>0.0</c:v>
                </c:pt>
                <c:pt idx="19" formatCode="0.0000">
                  <c:v>0.0</c:v>
                </c:pt>
                <c:pt idx="20" formatCode="0.0000">
                  <c:v>0.0</c:v>
                </c:pt>
                <c:pt idx="21" formatCode="0.0000">
                  <c:v>0.0</c:v>
                </c:pt>
                <c:pt idx="22" formatCode="0.0000">
                  <c:v>0.0</c:v>
                </c:pt>
                <c:pt idx="23" formatCode="0.0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25565616"/>
        <c:axId val="-1314137920"/>
      </c:lineChart>
      <c:catAx>
        <c:axId val="-1325515968"/>
        <c:scaling>
          <c:orientation val="minMax"/>
        </c:scaling>
        <c:delete val="0"/>
        <c:axPos val="b"/>
        <c:numFmt formatCode="0.00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265058128"/>
        <c:crosses val="autoZero"/>
        <c:auto val="1"/>
        <c:lblAlgn val="ctr"/>
        <c:lblOffset val="100"/>
        <c:tickLblSkip val="1"/>
        <c:noMultiLvlLbl val="0"/>
      </c:catAx>
      <c:valAx>
        <c:axId val="-1265058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25515968"/>
        <c:crosses val="autoZero"/>
        <c:crossBetween val="between"/>
      </c:valAx>
      <c:catAx>
        <c:axId val="-1325565616"/>
        <c:scaling>
          <c:orientation val="minMax"/>
        </c:scaling>
        <c:delete val="1"/>
        <c:axPos val="b"/>
        <c:majorTickMark val="out"/>
        <c:minorTickMark val="none"/>
        <c:tickLblPos val="none"/>
        <c:crossAx val="-1314137920"/>
        <c:crosses val="autoZero"/>
        <c:auto val="1"/>
        <c:lblAlgn val="ctr"/>
        <c:lblOffset val="100"/>
        <c:noMultiLvlLbl val="0"/>
      </c:catAx>
      <c:valAx>
        <c:axId val="-131413792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2556561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207792359288422"/>
          <c:y val="0.908948853920733"/>
          <c:w val="0.602453558767001"/>
          <c:h val="0.062794348508634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&amp;L&amp;D</c:oddHeader>
    </c:headerFooter>
    <c:pageMargins b="0.748031496062996" l="0.708661417322839" r="0.708661417322839" t="0.748031496062996" header="0.314960629921263" footer="0.314960629921263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Droite de Henry</a:t>
            </a:r>
          </a:p>
        </c:rich>
      </c:tx>
      <c:layout>
        <c:manualLayout>
          <c:xMode val="edge"/>
          <c:yMode val="edge"/>
          <c:x val="0.335878698615911"/>
          <c:y val="0.0259740259740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157925209539"/>
          <c:y val="0.126623376623376"/>
          <c:w val="0.882953847988848"/>
          <c:h val="0.7857142857142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'Cote N°3'!$C$3:$C$62</c:f>
              <c:numCache>
                <c:formatCode>0.0000</c:formatCode>
                <c:ptCount val="60"/>
                <c:pt idx="0">
                  <c:v>48.0031</c:v>
                </c:pt>
                <c:pt idx="1">
                  <c:v>48.0032</c:v>
                </c:pt>
                <c:pt idx="2">
                  <c:v>48.0066</c:v>
                </c:pt>
                <c:pt idx="3">
                  <c:v>48.0035</c:v>
                </c:pt>
                <c:pt idx="4">
                  <c:v>48.0051</c:v>
                </c:pt>
                <c:pt idx="5">
                  <c:v>48.0052</c:v>
                </c:pt>
                <c:pt idx="6">
                  <c:v>48.0084</c:v>
                </c:pt>
                <c:pt idx="7">
                  <c:v>48.003</c:v>
                </c:pt>
                <c:pt idx="8">
                  <c:v>48.0009</c:v>
                </c:pt>
                <c:pt idx="9">
                  <c:v>48.0023</c:v>
                </c:pt>
                <c:pt idx="10">
                  <c:v>48.0052</c:v>
                </c:pt>
                <c:pt idx="11">
                  <c:v>48.0007</c:v>
                </c:pt>
                <c:pt idx="12">
                  <c:v>48.0007</c:v>
                </c:pt>
                <c:pt idx="13">
                  <c:v>48.0051</c:v>
                </c:pt>
                <c:pt idx="14">
                  <c:v>47.9994</c:v>
                </c:pt>
                <c:pt idx="15">
                  <c:v>48.0019</c:v>
                </c:pt>
                <c:pt idx="16">
                  <c:v>48.0008</c:v>
                </c:pt>
                <c:pt idx="17">
                  <c:v>48.0024</c:v>
                </c:pt>
                <c:pt idx="18">
                  <c:v>48.0049</c:v>
                </c:pt>
                <c:pt idx="19">
                  <c:v>48.0019</c:v>
                </c:pt>
                <c:pt idx="20">
                  <c:v>48.0078</c:v>
                </c:pt>
                <c:pt idx="21">
                  <c:v>48.0044</c:v>
                </c:pt>
                <c:pt idx="22">
                  <c:v>48.0078</c:v>
                </c:pt>
                <c:pt idx="23">
                  <c:v>48.0053</c:v>
                </c:pt>
                <c:pt idx="24">
                  <c:v>48.006</c:v>
                </c:pt>
                <c:pt idx="25">
                  <c:v>48.0049</c:v>
                </c:pt>
                <c:pt idx="26">
                  <c:v>48.0056</c:v>
                </c:pt>
                <c:pt idx="27">
                  <c:v>48.004</c:v>
                </c:pt>
                <c:pt idx="28">
                  <c:v>47.9973</c:v>
                </c:pt>
                <c:pt idx="29">
                  <c:v>48.0058</c:v>
                </c:pt>
                <c:pt idx="30">
                  <c:v>48.0085</c:v>
                </c:pt>
                <c:pt idx="31">
                  <c:v>48.007</c:v>
                </c:pt>
                <c:pt idx="32">
                  <c:v>48.008</c:v>
                </c:pt>
                <c:pt idx="33">
                  <c:v>48.005</c:v>
                </c:pt>
                <c:pt idx="34">
                  <c:v>48.004</c:v>
                </c:pt>
                <c:pt idx="35">
                  <c:v>48.01</c:v>
                </c:pt>
                <c:pt idx="36">
                  <c:v>48.001</c:v>
                </c:pt>
                <c:pt idx="37">
                  <c:v>48.004</c:v>
                </c:pt>
                <c:pt idx="38">
                  <c:v>48.008</c:v>
                </c:pt>
                <c:pt idx="39">
                  <c:v>48.01</c:v>
                </c:pt>
                <c:pt idx="40">
                  <c:v>48.005</c:v>
                </c:pt>
                <c:pt idx="41">
                  <c:v>48.005</c:v>
                </c:pt>
                <c:pt idx="42">
                  <c:v>48.008</c:v>
                </c:pt>
                <c:pt idx="43">
                  <c:v>48.006</c:v>
                </c:pt>
                <c:pt idx="44">
                  <c:v>48.006</c:v>
                </c:pt>
                <c:pt idx="45">
                  <c:v>48.006</c:v>
                </c:pt>
                <c:pt idx="46">
                  <c:v>48.006</c:v>
                </c:pt>
                <c:pt idx="47">
                  <c:v>48.007</c:v>
                </c:pt>
                <c:pt idx="48">
                  <c:v>48.006</c:v>
                </c:pt>
                <c:pt idx="49">
                  <c:v>48.009</c:v>
                </c:pt>
                <c:pt idx="50">
                  <c:v>48.008</c:v>
                </c:pt>
                <c:pt idx="51">
                  <c:v>48.002</c:v>
                </c:pt>
                <c:pt idx="52">
                  <c:v>48.003</c:v>
                </c:pt>
                <c:pt idx="53">
                  <c:v>48.004</c:v>
                </c:pt>
                <c:pt idx="54">
                  <c:v>48.002</c:v>
                </c:pt>
              </c:numCache>
            </c:numRef>
          </c:xVal>
          <c:yVal>
            <c:numRef>
              <c:f>'Cote N°3'!$AD$3:$AD$62</c:f>
              <c:numCache>
                <c:formatCode>General</c:formatCode>
                <c:ptCount val="60"/>
                <c:pt idx="0">
                  <c:v>-0.550730866782214</c:v>
                </c:pt>
                <c:pt idx="1">
                  <c:v>-0.498428833458718</c:v>
                </c:pt>
                <c:pt idx="2">
                  <c:v>0.71804867851301</c:v>
                </c:pt>
                <c:pt idx="3">
                  <c:v>-0.447456548048964</c:v>
                </c:pt>
                <c:pt idx="4">
                  <c:v>0.0684159247003451</c:v>
                </c:pt>
                <c:pt idx="5">
                  <c:v>0.160195247839394</c:v>
                </c:pt>
                <c:pt idx="6">
                  <c:v>1.455776025117017</c:v>
                </c:pt>
                <c:pt idx="7">
                  <c:v>-0.660253898854464</c:v>
                </c:pt>
                <c:pt idx="8">
                  <c:v>-1.231377205763422</c:v>
                </c:pt>
                <c:pt idx="9">
                  <c:v>-0.778348422384844</c:v>
                </c:pt>
                <c:pt idx="10">
                  <c:v>0.160195247839394</c:v>
                </c:pt>
                <c:pt idx="11">
                  <c:v>-1.602292655215876</c:v>
                </c:pt>
                <c:pt idx="12">
                  <c:v>-1.602292655215876</c:v>
                </c:pt>
                <c:pt idx="13">
                  <c:v>0.0684159247003451</c:v>
                </c:pt>
                <c:pt idx="14">
                  <c:v>-1.794538415629369</c:v>
                </c:pt>
                <c:pt idx="15">
                  <c:v>-1.056129420117184</c:v>
                </c:pt>
                <c:pt idx="16">
                  <c:v>-1.335177736118936</c:v>
                </c:pt>
                <c:pt idx="17">
                  <c:v>-0.71804867851301</c:v>
                </c:pt>
                <c:pt idx="18">
                  <c:v>-0.160195247839394</c:v>
                </c:pt>
                <c:pt idx="19">
                  <c:v>-1.056129420117184</c:v>
                </c:pt>
                <c:pt idx="20">
                  <c:v>0.908457868537385</c:v>
                </c:pt>
                <c:pt idx="21">
                  <c:v>-0.206547024418835</c:v>
                </c:pt>
                <c:pt idx="22">
                  <c:v>0.908457868537385</c:v>
                </c:pt>
                <c:pt idx="23">
                  <c:v>0.2533471031358</c:v>
                </c:pt>
                <c:pt idx="24">
                  <c:v>0.397621661276506</c:v>
                </c:pt>
                <c:pt idx="25">
                  <c:v>-0.160195247839394</c:v>
                </c:pt>
                <c:pt idx="26">
                  <c:v>0.30070905457492</c:v>
                </c:pt>
                <c:pt idx="27">
                  <c:v>-0.397621661276506</c:v>
                </c:pt>
                <c:pt idx="28">
                  <c:v>-2.092837798505773</c:v>
                </c:pt>
                <c:pt idx="29">
                  <c:v>0.348755695517045</c:v>
                </c:pt>
                <c:pt idx="30">
                  <c:v>1.602292655215876</c:v>
                </c:pt>
                <c:pt idx="31">
                  <c:v>0.778348422384844</c:v>
                </c:pt>
                <c:pt idx="32">
                  <c:v>1.056129420117183</c:v>
                </c:pt>
                <c:pt idx="33">
                  <c:v>-0.0684159247003453</c:v>
                </c:pt>
                <c:pt idx="34">
                  <c:v>-0.397621661276506</c:v>
                </c:pt>
                <c:pt idx="35">
                  <c:v>2.092837798505773</c:v>
                </c:pt>
                <c:pt idx="36">
                  <c:v>-1.139378175935991</c:v>
                </c:pt>
                <c:pt idx="37">
                  <c:v>-0.397621661276506</c:v>
                </c:pt>
                <c:pt idx="38">
                  <c:v>1.056129420117183</c:v>
                </c:pt>
                <c:pt idx="39">
                  <c:v>2.092837798505773</c:v>
                </c:pt>
                <c:pt idx="40">
                  <c:v>-0.0464357247705271</c:v>
                </c:pt>
                <c:pt idx="41">
                  <c:v>-0.0464357247705271</c:v>
                </c:pt>
                <c:pt idx="42">
                  <c:v>1.128143645278764</c:v>
                </c:pt>
                <c:pt idx="43">
                  <c:v>0.430727299295457</c:v>
                </c:pt>
                <c:pt idx="44">
                  <c:v>0.430727299295457</c:v>
                </c:pt>
                <c:pt idx="45">
                  <c:v>0.430727299295457</c:v>
                </c:pt>
                <c:pt idx="46">
                  <c:v>0.430727299295457</c:v>
                </c:pt>
                <c:pt idx="47">
                  <c:v>0.828464648581135</c:v>
                </c:pt>
                <c:pt idx="48">
                  <c:v>0.430727299295457</c:v>
                </c:pt>
                <c:pt idx="49">
                  <c:v>2.085355566031829</c:v>
                </c:pt>
                <c:pt idx="50">
                  <c:v>2.036834131701387</c:v>
                </c:pt>
                <c:pt idx="51">
                  <c:v>0.0</c:v>
                </c:pt>
                <c:pt idx="52">
                  <c:v>0.524400512708041</c:v>
                </c:pt>
                <c:pt idx="53">
                  <c:v>1.644853626951471</c:v>
                </c:pt>
                <c:pt idx="54">
                  <c:v>1.335177736118936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2857952"/>
        <c:axId val="-1377826192"/>
      </c:scatterChart>
      <c:valAx>
        <c:axId val="-137285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77826192"/>
        <c:crossesAt val="-4.0"/>
        <c:crossBetween val="midCat"/>
      </c:valAx>
      <c:valAx>
        <c:axId val="-1377826192"/>
        <c:scaling>
          <c:orientation val="minMax"/>
          <c:max val="4.0"/>
          <c:min val="-4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72857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CCFFFF"/>
        </a:gs>
      </a:gsLst>
      <a:lin ang="5400000" scaled="1"/>
    </a:gra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492125984500001" footer="0.4921259845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1.emf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4" Type="http://schemas.openxmlformats.org/officeDocument/2006/relationships/image" Target="../media/image1.emf"/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4" Type="http://schemas.openxmlformats.org/officeDocument/2006/relationships/image" Target="../media/image1.emf"/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image" Target="../media/image1.emf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4" Type="http://schemas.openxmlformats.org/officeDocument/2006/relationships/image" Target="../media/image1.emf"/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4" Type="http://schemas.openxmlformats.org/officeDocument/2006/relationships/image" Target="../media/image1.emf"/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image" Target="../media/image1.emf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857250</xdr:colOff>
      <xdr:row>33</xdr:row>
      <xdr:rowOff>180975</xdr:rowOff>
    </xdr:from>
    <xdr:to>
      <xdr:col>27</xdr:col>
      <xdr:colOff>66675</xdr:colOff>
      <xdr:row>61</xdr:row>
      <xdr:rowOff>114300</xdr:rowOff>
    </xdr:to>
    <xdr:graphicFrame macro="">
      <xdr:nvGraphicFramePr>
        <xdr:cNvPr id="103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48</xdr:row>
      <xdr:rowOff>28575</xdr:rowOff>
    </xdr:from>
    <xdr:to>
      <xdr:col>8</xdr:col>
      <xdr:colOff>657225</xdr:colOff>
      <xdr:row>61</xdr:row>
      <xdr:rowOff>171450</xdr:rowOff>
    </xdr:to>
    <xdr:graphicFrame macro="">
      <xdr:nvGraphicFramePr>
        <xdr:cNvPr id="10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159781</xdr:rowOff>
    </xdr:to>
    <xdr:pic>
      <xdr:nvPicPr>
        <xdr:cNvPr id="8" name="Picture 7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228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790575</xdr:colOff>
      <xdr:row>33</xdr:row>
      <xdr:rowOff>180975</xdr:rowOff>
    </xdr:from>
    <xdr:to>
      <xdr:col>27</xdr:col>
      <xdr:colOff>66675</xdr:colOff>
      <xdr:row>61</xdr:row>
      <xdr:rowOff>161925</xdr:rowOff>
    </xdr:to>
    <xdr:graphicFrame macro="">
      <xdr:nvGraphicFramePr>
        <xdr:cNvPr id="133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48</xdr:row>
      <xdr:rowOff>28575</xdr:rowOff>
    </xdr:from>
    <xdr:to>
      <xdr:col>8</xdr:col>
      <xdr:colOff>809625</xdr:colOff>
      <xdr:row>61</xdr:row>
      <xdr:rowOff>171450</xdr:rowOff>
    </xdr:to>
    <xdr:graphicFrame macro="">
      <xdr:nvGraphicFramePr>
        <xdr:cNvPr id="133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159781</xdr:rowOff>
    </xdr:to>
    <xdr:pic>
      <xdr:nvPicPr>
        <xdr:cNvPr id="7" name="Picture 6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00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0.39787</cdr:x>
      <cdr:y>0.0262</cdr:y>
    </cdr:from>
    <cdr:to>
      <cdr:x>0.6385</cdr:x>
      <cdr:y>0.12203</cdr:y>
    </cdr:to>
    <cdr:sp macro="" textlink="'Cote N°4'!$C$1:$C$2">
      <cdr:nvSpPr>
        <cdr:cNvPr id="2" name="Rectangle 1"/>
        <cdr:cNvSpPr/>
      </cdr:nvSpPr>
      <cdr:spPr>
        <a:xfrm xmlns:a="http://schemas.openxmlformats.org/drawingml/2006/main">
          <a:off x="5775055" y="113627"/>
          <a:ext cx="4020292" cy="470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8FA0F94-B698-4915-AE13-2E432DCC3E3C}" type="TxLink">
            <a:rPr lang="en-US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12549-6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0.03635</cdr:x>
      <cdr:y>0.00158</cdr:y>
    </cdr:from>
    <cdr:to>
      <cdr:x>0.95546</cdr:x>
      <cdr:y>0.08935</cdr:y>
    </cdr:to>
    <cdr:sp macro="" textlink="'Cote N°4'!$I$4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3257" y="9525"/>
          <a:ext cx="12272210" cy="52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1148" rIns="54864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DB3B3A9-003C-4BEE-8879-73132FB19B48}" type="TxLink">
            <a:rPr lang="fr-FR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Position du trou sur le moteur-partie avant</a:t>
          </a:fld>
          <a:endParaRPr lang="fr-FR" sz="2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857250</xdr:colOff>
      <xdr:row>33</xdr:row>
      <xdr:rowOff>180975</xdr:rowOff>
    </xdr:from>
    <xdr:to>
      <xdr:col>27</xdr:col>
      <xdr:colOff>66675</xdr:colOff>
      <xdr:row>62</xdr:row>
      <xdr:rowOff>19050</xdr:rowOff>
    </xdr:to>
    <xdr:graphicFrame macro="">
      <xdr:nvGraphicFramePr>
        <xdr:cNvPr id="174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48</xdr:row>
      <xdr:rowOff>66675</xdr:rowOff>
    </xdr:from>
    <xdr:to>
      <xdr:col>8</xdr:col>
      <xdr:colOff>838200</xdr:colOff>
      <xdr:row>62</xdr:row>
      <xdr:rowOff>19050</xdr:rowOff>
    </xdr:to>
    <xdr:graphicFrame macro="">
      <xdr:nvGraphicFramePr>
        <xdr:cNvPr id="174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159781</xdr:rowOff>
    </xdr:to>
    <xdr:pic>
      <xdr:nvPicPr>
        <xdr:cNvPr id="7" name="Picture 6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878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0.37924</cdr:x>
      <cdr:y>0.0262</cdr:y>
    </cdr:from>
    <cdr:to>
      <cdr:x>0.62509</cdr:x>
      <cdr:y>0.12179</cdr:y>
    </cdr:to>
    <cdr:sp macro="" textlink="'Cote N°5'!$C$1:$C$2">
      <cdr:nvSpPr>
        <cdr:cNvPr id="2" name="Rectangle 1"/>
        <cdr:cNvSpPr/>
      </cdr:nvSpPr>
      <cdr:spPr>
        <a:xfrm xmlns:a="http://schemas.openxmlformats.org/drawingml/2006/main">
          <a:off x="5775055" y="113627"/>
          <a:ext cx="4020292" cy="470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56729B5C-2465-403D-94AC-E99C47AC94A0}" type="TxLink">
            <a:rPr lang="en-US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247554351-5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0.03709</cdr:x>
      <cdr:y>0</cdr:y>
    </cdr:from>
    <cdr:to>
      <cdr:x>0.95149</cdr:x>
      <cdr:y>0.09078</cdr:y>
    </cdr:to>
    <cdr:sp macro="" textlink="'Cote N°5'!$I$4">
      <cdr:nvSpPr>
        <cdr:cNvPr id="1228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2733" y="0"/>
          <a:ext cx="12301802" cy="5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1148" rIns="54864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CC4F59A-898A-44C0-A96E-901F10627046}" type="TxLink">
            <a:rPr lang="fr-FR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Position trou dans carter boite à vitesse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1019175</xdr:colOff>
      <xdr:row>33</xdr:row>
      <xdr:rowOff>95250</xdr:rowOff>
    </xdr:from>
    <xdr:to>
      <xdr:col>27</xdr:col>
      <xdr:colOff>47625</xdr:colOff>
      <xdr:row>62</xdr:row>
      <xdr:rowOff>19050</xdr:rowOff>
    </xdr:to>
    <xdr:graphicFrame macro="">
      <xdr:nvGraphicFramePr>
        <xdr:cNvPr id="2150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48</xdr:row>
      <xdr:rowOff>19050</xdr:rowOff>
    </xdr:from>
    <xdr:to>
      <xdr:col>8</xdr:col>
      <xdr:colOff>1000125</xdr:colOff>
      <xdr:row>62</xdr:row>
      <xdr:rowOff>19050</xdr:rowOff>
    </xdr:to>
    <xdr:graphicFrame macro="">
      <xdr:nvGraphicFramePr>
        <xdr:cNvPr id="215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159781</xdr:rowOff>
    </xdr:to>
    <xdr:pic>
      <xdr:nvPicPr>
        <xdr:cNvPr id="7" name="Picture 6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6878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0.38321</cdr:x>
      <cdr:y>0.02645</cdr:y>
    </cdr:from>
    <cdr:to>
      <cdr:x>0.62832</cdr:x>
      <cdr:y>0.12203</cdr:y>
    </cdr:to>
    <cdr:sp macro="" textlink="'Cote N°6'!$C$1:$C$2">
      <cdr:nvSpPr>
        <cdr:cNvPr id="2" name="Rectangle 1"/>
        <cdr:cNvSpPr/>
      </cdr:nvSpPr>
      <cdr:spPr>
        <a:xfrm xmlns:a="http://schemas.openxmlformats.org/drawingml/2006/main">
          <a:off x="5775055" y="113627"/>
          <a:ext cx="4020292" cy="470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4DEEED4-1256-4076-A64C-260094464A0B}" type="TxLink">
            <a:rPr lang="en-US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125478-9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0.03961</cdr:x>
      <cdr:y>0.00103</cdr:y>
    </cdr:from>
    <cdr:to>
      <cdr:x>0.95989</cdr:x>
      <cdr:y>0.08896</cdr:y>
    </cdr:to>
    <cdr:sp macro="" textlink="'Cote N°6'!$I$4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93003" y="6350"/>
          <a:ext cx="12196350" cy="541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1148" rIns="54864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854AA9B-2F77-4B16-95AB-0534BE983793}" type="TxLink">
            <a:rPr lang="fr-FR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Position du centre de l'axe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857250</xdr:colOff>
      <xdr:row>33</xdr:row>
      <xdr:rowOff>180975</xdr:rowOff>
    </xdr:from>
    <xdr:to>
      <xdr:col>27</xdr:col>
      <xdr:colOff>66675</xdr:colOff>
      <xdr:row>61</xdr:row>
      <xdr:rowOff>114300</xdr:rowOff>
    </xdr:to>
    <xdr:graphicFrame macro="">
      <xdr:nvGraphicFramePr>
        <xdr:cNvPr id="2560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48</xdr:row>
      <xdr:rowOff>66675</xdr:rowOff>
    </xdr:from>
    <xdr:to>
      <xdr:col>8</xdr:col>
      <xdr:colOff>876300</xdr:colOff>
      <xdr:row>62</xdr:row>
      <xdr:rowOff>0</xdr:rowOff>
    </xdr:to>
    <xdr:graphicFrame macro="">
      <xdr:nvGraphicFramePr>
        <xdr:cNvPr id="2560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159781</xdr:rowOff>
    </xdr:to>
    <xdr:pic>
      <xdr:nvPicPr>
        <xdr:cNvPr id="7" name="Picture 6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00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0.38918</cdr:x>
      <cdr:y>0.02669</cdr:y>
    </cdr:from>
    <cdr:to>
      <cdr:x>0.63626</cdr:x>
      <cdr:y>0.1235</cdr:y>
    </cdr:to>
    <cdr:sp macro="" textlink="'Cote N°1'!$C$1:$C$2">
      <cdr:nvSpPr>
        <cdr:cNvPr id="2" name="Rectangle 1"/>
        <cdr:cNvSpPr/>
      </cdr:nvSpPr>
      <cdr:spPr>
        <a:xfrm xmlns:a="http://schemas.openxmlformats.org/drawingml/2006/main">
          <a:off x="6298225" y="143127"/>
          <a:ext cx="4028724" cy="519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3EEA521-6B5C-4158-9AD4-D7A6BFD4BFE8}" type="TxLink">
            <a:rPr lang="en-US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12345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0.38272</cdr:x>
      <cdr:y>0.0262</cdr:y>
    </cdr:from>
    <cdr:to>
      <cdr:x>0.63155</cdr:x>
      <cdr:y>0.12203</cdr:y>
    </cdr:to>
    <cdr:sp macro="" textlink="'Cote N°7'!$C$1:$C$2">
      <cdr:nvSpPr>
        <cdr:cNvPr id="2" name="Rectangle 1"/>
        <cdr:cNvSpPr/>
      </cdr:nvSpPr>
      <cdr:spPr>
        <a:xfrm xmlns:a="http://schemas.openxmlformats.org/drawingml/2006/main">
          <a:off x="5775055" y="113627"/>
          <a:ext cx="4020292" cy="470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E698A34-B312-4E51-A21A-E863B5BAA4E0}" type="TxLink">
            <a:rPr lang="en-US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1245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0.03636</cdr:x>
      <cdr:y>0.02372</cdr:y>
    </cdr:from>
    <cdr:to>
      <cdr:x>0.9614</cdr:x>
      <cdr:y>0.0899</cdr:y>
    </cdr:to>
    <cdr:sp macro="" textlink="'Cote N°7'!$I$4">
      <cdr:nvSpPr>
        <cdr:cNvPr id="12902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4115" y="144831"/>
          <a:ext cx="12276505" cy="3952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pPr algn="ctr"/>
          <a:fld id="{D8F8413F-21B5-4DE7-A4D3-9ABB48858E69}" type="TxLink">
            <a:rPr lang="fr-FR" sz="2400" b="1" i="0" u="none" strike="noStrike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/>
            <a:t>Diamètre du réhaut</a:t>
          </a:fld>
          <a:endParaRPr lang="fr-FR" sz="2400" b="1"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0.03609</cdr:x>
      <cdr:y>0</cdr:y>
    </cdr:from>
    <cdr:to>
      <cdr:x>0.94628</cdr:x>
      <cdr:y>0.0899</cdr:y>
    </cdr:to>
    <cdr:sp macro="" textlink="'Cote N°1'!$I$4">
      <cdr:nvSpPr>
        <cdr:cNvPr id="3076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2706" y="0"/>
          <a:ext cx="12238829" cy="537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1148" rIns="54864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DBED7DF0-0C4C-4F4B-AB81-FAD83C24CEB1}" type="TxLink">
            <a:rPr lang="fr-FR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Longueur de 10.19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857250</xdr:colOff>
      <xdr:row>33</xdr:row>
      <xdr:rowOff>180975</xdr:rowOff>
    </xdr:from>
    <xdr:to>
      <xdr:col>27</xdr:col>
      <xdr:colOff>66675</xdr:colOff>
      <xdr:row>61</xdr:row>
      <xdr:rowOff>114300</xdr:rowOff>
    </xdr:to>
    <xdr:graphicFrame macro="">
      <xdr:nvGraphicFramePr>
        <xdr:cNvPr id="512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48</xdr:row>
      <xdr:rowOff>19050</xdr:rowOff>
    </xdr:from>
    <xdr:to>
      <xdr:col>8</xdr:col>
      <xdr:colOff>838200</xdr:colOff>
      <xdr:row>61</xdr:row>
      <xdr:rowOff>171450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108981</xdr:rowOff>
    </xdr:to>
    <xdr:pic>
      <xdr:nvPicPr>
        <xdr:cNvPr id="8" name="Picture 7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00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0.38767</cdr:x>
      <cdr:y>0.02532</cdr:y>
    </cdr:from>
    <cdr:to>
      <cdr:x>0.63097</cdr:x>
      <cdr:y>0.12134</cdr:y>
    </cdr:to>
    <cdr:sp macro="" textlink="'Cote N°2'!$C$1:$C$2">
      <cdr:nvSpPr>
        <cdr:cNvPr id="115713" name="Rectangle 1"/>
        <cdr:cNvSpPr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15571" y="139187"/>
          <a:ext cx="3932491" cy="515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algn="ctr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54864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27EEA436-4170-4667-BC03-38977072449D}" type="TxLink">
            <a:rPr lang="fr-FR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123456-2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0.03636</cdr:x>
      <cdr:y>0.00159</cdr:y>
    </cdr:from>
    <cdr:to>
      <cdr:x>0.95594</cdr:x>
      <cdr:y>0.0899</cdr:y>
    </cdr:to>
    <cdr:sp macro="" textlink="'Cote N°2'!$I$4">
      <cdr:nvSpPr>
        <cdr:cNvPr id="11673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1114" y="9525"/>
          <a:ext cx="12216826" cy="527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1148" rIns="54864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CF01CAF-DB89-4535-A232-57C1A9D27CF9}" type="TxLink">
            <a:rPr lang="fr-FR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Diamètre du vilbrequin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5</xdr:row>
      <xdr:rowOff>104775</xdr:rowOff>
    </xdr:from>
    <xdr:to>
      <xdr:col>27</xdr:col>
      <xdr:colOff>57150</xdr:colOff>
      <xdr:row>33</xdr:row>
      <xdr:rowOff>133350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857250</xdr:colOff>
      <xdr:row>33</xdr:row>
      <xdr:rowOff>180975</xdr:rowOff>
    </xdr:from>
    <xdr:to>
      <xdr:col>27</xdr:col>
      <xdr:colOff>66675</xdr:colOff>
      <xdr:row>62</xdr:row>
      <xdr:rowOff>19050</xdr:rowOff>
    </xdr:to>
    <xdr:graphicFrame macro="">
      <xdr:nvGraphicFramePr>
        <xdr:cNvPr id="921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48</xdr:row>
      <xdr:rowOff>0</xdr:rowOff>
    </xdr:from>
    <xdr:to>
      <xdr:col>8</xdr:col>
      <xdr:colOff>838200</xdr:colOff>
      <xdr:row>62</xdr:row>
      <xdr:rowOff>19050</xdr:rowOff>
    </xdr:to>
    <xdr:graphicFrame macro="">
      <xdr:nvGraphicFramePr>
        <xdr:cNvPr id="921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20</xdr:col>
      <xdr:colOff>0</xdr:colOff>
      <xdr:row>2</xdr:row>
      <xdr:rowOff>0</xdr:rowOff>
    </xdr:from>
    <xdr:to>
      <xdr:col>22</xdr:col>
      <xdr:colOff>867814</xdr:colOff>
      <xdr:row>4</xdr:row>
      <xdr:rowOff>159781</xdr:rowOff>
    </xdr:to>
    <xdr:pic>
      <xdr:nvPicPr>
        <xdr:cNvPr id="14" name="Picture 13" descr="../Getting%20into%20your%20customer's%20head/Easygiga/Logo/doqs-sarl.pdf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0000" y="431800"/>
          <a:ext cx="2747414" cy="5661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0.38495</cdr:x>
      <cdr:y>0.0262</cdr:y>
    </cdr:from>
    <cdr:to>
      <cdr:x>0.62732</cdr:x>
      <cdr:y>0.12203</cdr:y>
    </cdr:to>
    <cdr:sp macro="" textlink="'Cote N°3'!$C$1:$C$2">
      <cdr:nvSpPr>
        <cdr:cNvPr id="2" name="Rectangle 1"/>
        <cdr:cNvSpPr/>
      </cdr:nvSpPr>
      <cdr:spPr>
        <a:xfrm xmlns:a="http://schemas.openxmlformats.org/drawingml/2006/main">
          <a:off x="6163009" y="140499"/>
          <a:ext cx="3919133" cy="513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B915066-B1D0-42D8-8ADB-6D67A0DBA554}" type="TxLink">
            <a:rPr lang="en-US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987987-2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0.03636</cdr:x>
      <cdr:y>0</cdr:y>
    </cdr:from>
    <cdr:to>
      <cdr:x>0.95594</cdr:x>
      <cdr:y>0.08831</cdr:y>
    </cdr:to>
    <cdr:sp macro="" textlink="'Cote N°3'!$I$4">
      <cdr:nvSpPr>
        <cdr:cNvPr id="11980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51114" y="0"/>
          <a:ext cx="12216826" cy="537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54864" tIns="41148" rIns="54864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C3DAC133-5038-421B-BAA3-2CEE95FE3818}" type="TxLink">
            <a:rPr lang="fr-FR" sz="2400" b="1" i="0" u="none" strike="noStrike" baseline="0">
              <a:solidFill>
                <a:srgbClr val="000000"/>
              </a:solidFill>
              <a:latin typeface="Lucida Sans Unicode" pitchFamily="34" charset="0"/>
              <a:cs typeface="Lucida Sans Unicode" pitchFamily="34" charset="0"/>
            </a:rPr>
            <a:pPr algn="ctr" rtl="0">
              <a:defRPr sz="1000"/>
            </a:pPr>
            <a:t>Position du trou</a:t>
          </a:fld>
          <a:endParaRPr lang="fr-FR" sz="2400" b="1" i="0" u="none" strike="noStrike" baseline="0">
            <a:solidFill>
              <a:srgbClr val="000000"/>
            </a:solidFill>
            <a:latin typeface="Lucida Sans Unicode" pitchFamily="34" charset="0"/>
            <a:cs typeface="Lucida Sans Unicode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1">
          <a:noFill/>
          <a:miter lim="800000"/>
          <a:headEnd/>
          <a:tailEnd/>
        </a:ln>
        <a:effectLst/>
      </a:spPr>
      <a:bodyPr vertOverflow="clip" wrap="square" lIns="54864" tIns="41148" rIns="54864" bIns="41148" anchor="ctr" upright="1"/>
      <a:lstStyle>
        <a:defPPr algn="ctr" rtl="0">
          <a:defRPr sz="2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1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1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81"/>
  <sheetViews>
    <sheetView showGridLines="0" tabSelected="1" zoomScaleSheetLayoutView="75" workbookViewId="0">
      <selection activeCell="AD15" sqref="AD15"/>
    </sheetView>
  </sheetViews>
  <sheetFormatPr baseColWidth="10" defaultColWidth="9.1640625" defaultRowHeight="15" x14ac:dyDescent="0.2"/>
  <cols>
    <col min="1" max="1" width="4.5" customWidth="1"/>
    <col min="2" max="2" width="13.6640625" customWidth="1"/>
    <col min="3" max="3" width="16.5" customWidth="1"/>
    <col min="4" max="7" width="3.5" customWidth="1"/>
    <col min="8" max="8" width="30.33203125" customWidth="1"/>
    <col min="9" max="9" width="24.5" customWidth="1"/>
    <col min="10" max="11" width="10.33203125" customWidth="1"/>
    <col min="12" max="12" width="14" bestFit="1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13.6640625" bestFit="1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.1640625" style="161" customWidth="1"/>
    <col min="29" max="29" width="9.5" style="162" bestFit="1" customWidth="1"/>
    <col min="30" max="30" width="10.1640625" style="162" bestFit="1" customWidth="1"/>
  </cols>
  <sheetData>
    <row r="1" spans="1:39" ht="16" x14ac:dyDescent="0.2">
      <c r="A1" s="6"/>
      <c r="B1" s="6" t="s">
        <v>22</v>
      </c>
      <c r="C1" s="200">
        <f>I3</f>
        <v>12345</v>
      </c>
      <c r="D1" s="7"/>
      <c r="E1" s="7"/>
      <c r="F1" s="7"/>
      <c r="G1" s="7"/>
      <c r="H1" s="11" t="s">
        <v>24</v>
      </c>
      <c r="I1" s="32"/>
      <c r="J1" s="52" t="s">
        <v>37</v>
      </c>
      <c r="K1" s="11"/>
      <c r="L1" s="146">
        <v>40743</v>
      </c>
      <c r="M1" s="11" t="s">
        <v>39</v>
      </c>
      <c r="N1" s="46"/>
      <c r="O1" s="46"/>
      <c r="P1" s="206"/>
      <c r="Q1" s="207"/>
      <c r="R1" s="208"/>
      <c r="S1" s="11" t="s">
        <v>17</v>
      </c>
      <c r="T1" s="33">
        <v>10.17</v>
      </c>
      <c r="U1" s="11" t="s">
        <v>42</v>
      </c>
      <c r="V1" s="62"/>
      <c r="W1" s="64">
        <f ca="1">TODAY()</f>
        <v>42611</v>
      </c>
      <c r="X1" s="7"/>
      <c r="Y1" s="7"/>
      <c r="Z1" s="7"/>
      <c r="AA1" s="7"/>
      <c r="AB1" s="158"/>
    </row>
    <row r="2" spans="1:39" ht="18" x14ac:dyDescent="0.2">
      <c r="A2" s="67" t="s">
        <v>45</v>
      </c>
      <c r="B2" s="67" t="s">
        <v>1</v>
      </c>
      <c r="C2" s="201"/>
      <c r="D2" s="8"/>
      <c r="E2" s="8"/>
      <c r="F2" s="8"/>
      <c r="G2" s="8"/>
      <c r="H2" s="50" t="s">
        <v>25</v>
      </c>
      <c r="I2" s="32"/>
      <c r="J2" s="50" t="s">
        <v>38</v>
      </c>
      <c r="K2" s="2"/>
      <c r="L2" s="32"/>
      <c r="M2" s="11" t="s">
        <v>26</v>
      </c>
      <c r="N2" s="49"/>
      <c r="O2" s="49"/>
      <c r="P2" s="209"/>
      <c r="Q2" s="210"/>
      <c r="R2" s="211"/>
      <c r="S2" s="11" t="s">
        <v>18</v>
      </c>
      <c r="T2" s="33">
        <v>10.220000000000001</v>
      </c>
      <c r="U2" s="63" t="s">
        <v>44</v>
      </c>
      <c r="V2" s="48"/>
      <c r="W2" s="65">
        <v>42464</v>
      </c>
      <c r="X2" s="8"/>
      <c r="Y2" s="166"/>
      <c r="Z2" s="166"/>
      <c r="AA2" s="166"/>
      <c r="AB2" s="159"/>
      <c r="AC2" s="162" t="s">
        <v>60</v>
      </c>
      <c r="AD2" s="162" t="s">
        <v>61</v>
      </c>
    </row>
    <row r="3" spans="1:39" ht="16" x14ac:dyDescent="0.2">
      <c r="A3" s="66">
        <v>1</v>
      </c>
      <c r="B3" s="150">
        <v>1</v>
      </c>
      <c r="C3" s="189">
        <v>10.198</v>
      </c>
      <c r="D3" s="9">
        <f t="shared" ref="D3:D34" si="0">$T$1</f>
        <v>10.17</v>
      </c>
      <c r="E3" s="9">
        <f t="shared" ref="E3:E34" si="1">$T$2</f>
        <v>10.220000000000001</v>
      </c>
      <c r="F3" s="10">
        <f>$I$43</f>
        <v>10.167081868512527</v>
      </c>
      <c r="G3" s="10">
        <f>$I$44</f>
        <v>10.210051464820806</v>
      </c>
      <c r="H3" s="11" t="s">
        <v>34</v>
      </c>
      <c r="I3" s="32">
        <v>12345</v>
      </c>
      <c r="J3" s="2"/>
      <c r="K3" s="2"/>
      <c r="L3" s="76"/>
      <c r="M3" s="54" t="s">
        <v>27</v>
      </c>
      <c r="N3" s="12"/>
      <c r="O3" s="3"/>
      <c r="P3" s="203"/>
      <c r="Q3" s="204"/>
      <c r="R3" s="205"/>
      <c r="S3" s="11" t="s">
        <v>23</v>
      </c>
      <c r="T3" s="12">
        <f>(T1+T2)/2</f>
        <v>10.195</v>
      </c>
      <c r="W3" s="55"/>
      <c r="X3" s="7"/>
      <c r="Y3" s="167"/>
      <c r="Z3" s="167"/>
      <c r="AA3" s="167"/>
      <c r="AB3" s="158">
        <f>(C3-$I$36)/$I$40</f>
        <v>1.3172104199893699</v>
      </c>
      <c r="AC3" s="163">
        <f>IF(C3="","",RANK(C3,$C$3:$C$62,TRUE))</f>
        <v>27</v>
      </c>
      <c r="AD3" s="164">
        <f>NORMSINV(AC3/(MAX(AC3:AC62)+1))</f>
        <v>1.4835398594012972</v>
      </c>
    </row>
    <row r="4" spans="1:39" ht="16" x14ac:dyDescent="0.2">
      <c r="A4" s="66">
        <f t="shared" ref="A4:A10" si="2">A3+1</f>
        <v>2</v>
      </c>
      <c r="B4" s="150">
        <f>B3+1</f>
        <v>2</v>
      </c>
      <c r="C4" s="190">
        <v>10.199999999999999</v>
      </c>
      <c r="D4" s="9">
        <f t="shared" si="0"/>
        <v>10.17</v>
      </c>
      <c r="E4" s="9">
        <f t="shared" si="1"/>
        <v>10.220000000000001</v>
      </c>
      <c r="F4" s="68">
        <f t="shared" ref="F4:F62" si="3">$I$43</f>
        <v>10.167081868512527</v>
      </c>
      <c r="G4" s="10">
        <f t="shared" ref="G4:G62" si="4">$I$44</f>
        <v>10.210051464820806</v>
      </c>
      <c r="H4" s="13" t="s">
        <v>35</v>
      </c>
      <c r="I4" s="32" t="s">
        <v>78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5.0000000000000711E-2</v>
      </c>
      <c r="U4" s="14"/>
      <c r="V4" s="14"/>
      <c r="X4" s="7"/>
      <c r="Z4" s="7"/>
      <c r="AA4" s="7"/>
      <c r="AB4" s="158">
        <f t="shared" ref="AB4:AB62" si="5">(C4-$I$36)/$I$40</f>
        <v>1.5964776468420698</v>
      </c>
      <c r="AC4" s="163">
        <f t="shared" ref="AC4:AC62" si="6">IF(C4="","",RANK(C4,$C$3:$C$62,TRUE))</f>
        <v>28</v>
      </c>
      <c r="AD4" s="164">
        <f t="shared" ref="AD4:AD62" si="7">NORMSINV(AC4/(MAX(AC4:AC63)+1))</f>
        <v>1.8186455928500604</v>
      </c>
    </row>
    <row r="5" spans="1:39" ht="20" x14ac:dyDescent="0.35">
      <c r="A5" s="66">
        <f t="shared" si="2"/>
        <v>3</v>
      </c>
      <c r="B5" s="150">
        <f t="shared" ref="B5:B57" si="8">B4+1</f>
        <v>3</v>
      </c>
      <c r="C5" s="190">
        <v>10.18</v>
      </c>
      <c r="D5" s="9">
        <f t="shared" si="0"/>
        <v>10.17</v>
      </c>
      <c r="E5" s="9">
        <f t="shared" si="1"/>
        <v>10.220000000000001</v>
      </c>
      <c r="F5" s="10">
        <f t="shared" si="3"/>
        <v>10.167081868512527</v>
      </c>
      <c r="G5" s="10">
        <f t="shared" si="4"/>
        <v>10.210051464820806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7"/>
      <c r="Y5" s="174" t="s">
        <v>62</v>
      </c>
      <c r="Z5" s="7"/>
      <c r="AA5" s="7"/>
      <c r="AB5" s="158">
        <f t="shared" si="5"/>
        <v>-1.1961946216864177</v>
      </c>
      <c r="AC5" s="163">
        <f t="shared" si="6"/>
        <v>2</v>
      </c>
      <c r="AD5" s="164">
        <f t="shared" si="7"/>
        <v>-1.483539859401297</v>
      </c>
    </row>
    <row r="6" spans="1:39" x14ac:dyDescent="0.2">
      <c r="A6" s="66">
        <f t="shared" si="2"/>
        <v>4</v>
      </c>
      <c r="B6" s="150">
        <f t="shared" si="8"/>
        <v>4</v>
      </c>
      <c r="C6" s="190">
        <v>10.18</v>
      </c>
      <c r="D6" s="9">
        <f t="shared" si="0"/>
        <v>10.17</v>
      </c>
      <c r="E6" s="9">
        <f t="shared" si="1"/>
        <v>10.220000000000001</v>
      </c>
      <c r="F6" s="10">
        <f t="shared" si="3"/>
        <v>10.167081868512527</v>
      </c>
      <c r="G6" s="10">
        <f t="shared" si="4"/>
        <v>10.210051464820806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8">
        <f t="shared" si="5"/>
        <v>-1.1961946216864177</v>
      </c>
      <c r="AC6" s="163">
        <f t="shared" si="6"/>
        <v>2</v>
      </c>
      <c r="AD6" s="164">
        <f t="shared" si="7"/>
        <v>-1.483539859401297</v>
      </c>
    </row>
    <row r="7" spans="1:39" x14ac:dyDescent="0.2">
      <c r="A7" s="66">
        <f t="shared" si="2"/>
        <v>5</v>
      </c>
      <c r="B7" s="150">
        <f t="shared" si="8"/>
        <v>5</v>
      </c>
      <c r="C7" s="190">
        <v>10.189</v>
      </c>
      <c r="D7" s="9">
        <f t="shared" si="0"/>
        <v>10.17</v>
      </c>
      <c r="E7" s="9">
        <f t="shared" si="1"/>
        <v>10.220000000000001</v>
      </c>
      <c r="F7" s="10">
        <f t="shared" si="3"/>
        <v>10.167081868512527</v>
      </c>
      <c r="G7" s="10">
        <f t="shared" si="4"/>
        <v>10.210051464820806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8">
        <f t="shared" si="5"/>
        <v>6.050789915147619E-2</v>
      </c>
      <c r="AC7" s="163">
        <f t="shared" si="6"/>
        <v>15</v>
      </c>
      <c r="AD7" s="164">
        <f t="shared" si="7"/>
        <v>4.3231191152817337E-2</v>
      </c>
    </row>
    <row r="8" spans="1:39" x14ac:dyDescent="0.2">
      <c r="A8" s="66">
        <f t="shared" si="2"/>
        <v>6</v>
      </c>
      <c r="B8" s="150">
        <f t="shared" si="8"/>
        <v>6</v>
      </c>
      <c r="C8" s="190">
        <v>10.196999999999999</v>
      </c>
      <c r="D8" s="9">
        <f t="shared" si="0"/>
        <v>10.17</v>
      </c>
      <c r="E8" s="9">
        <f t="shared" si="1"/>
        <v>10.220000000000001</v>
      </c>
      <c r="F8" s="10">
        <f t="shared" si="3"/>
        <v>10.167081868512527</v>
      </c>
      <c r="G8" s="10">
        <f t="shared" si="4"/>
        <v>10.210051464820806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8">
        <f t="shared" si="5"/>
        <v>1.1775768065627719</v>
      </c>
      <c r="AC8" s="163">
        <f t="shared" si="6"/>
        <v>26</v>
      </c>
      <c r="AD8" s="164">
        <f t="shared" si="7"/>
        <v>1.2621451766228082</v>
      </c>
    </row>
    <row r="9" spans="1:39" x14ac:dyDescent="0.2">
      <c r="A9" s="66">
        <f t="shared" si="2"/>
        <v>7</v>
      </c>
      <c r="B9" s="150">
        <f t="shared" si="8"/>
        <v>7</v>
      </c>
      <c r="C9" s="190">
        <v>10.199999999999999</v>
      </c>
      <c r="D9" s="9">
        <f t="shared" si="0"/>
        <v>10.17</v>
      </c>
      <c r="E9" s="9">
        <f t="shared" si="1"/>
        <v>10.220000000000001</v>
      </c>
      <c r="F9" s="10">
        <f t="shared" si="3"/>
        <v>10.167081868512527</v>
      </c>
      <c r="G9" s="10">
        <f t="shared" si="4"/>
        <v>10.210051464820806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8">
        <f t="shared" si="5"/>
        <v>1.5964776468420698</v>
      </c>
      <c r="AC9" s="163">
        <f t="shared" si="6"/>
        <v>28</v>
      </c>
      <c r="AD9" s="164">
        <f t="shared" si="7"/>
        <v>1.8186455928500604</v>
      </c>
    </row>
    <row r="10" spans="1:39" x14ac:dyDescent="0.2">
      <c r="A10" s="66">
        <f t="shared" si="2"/>
        <v>8</v>
      </c>
      <c r="B10" s="150">
        <f t="shared" si="8"/>
        <v>8</v>
      </c>
      <c r="C10" s="190">
        <v>10.196</v>
      </c>
      <c r="D10" s="9">
        <f t="shared" si="0"/>
        <v>10.17</v>
      </c>
      <c r="E10" s="9">
        <f t="shared" si="1"/>
        <v>10.220000000000001</v>
      </c>
      <c r="F10" s="10">
        <f t="shared" si="3"/>
        <v>10.167081868512527</v>
      </c>
      <c r="G10" s="10">
        <f t="shared" si="4"/>
        <v>10.210051464820806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8">
        <f t="shared" si="5"/>
        <v>1.037943193136422</v>
      </c>
      <c r="AC10" s="163">
        <f t="shared" si="6"/>
        <v>24</v>
      </c>
      <c r="AD10" s="164">
        <f t="shared" si="7"/>
        <v>0.94466959139447615</v>
      </c>
      <c r="AE10" s="173"/>
    </row>
    <row r="11" spans="1:39" x14ac:dyDescent="0.2">
      <c r="A11" s="66">
        <f>A10+1</f>
        <v>9</v>
      </c>
      <c r="B11" s="150">
        <f t="shared" si="8"/>
        <v>9</v>
      </c>
      <c r="C11" s="190">
        <v>10.183999999999999</v>
      </c>
      <c r="D11" s="9">
        <f t="shared" si="0"/>
        <v>10.17</v>
      </c>
      <c r="E11" s="9">
        <f t="shared" si="1"/>
        <v>10.220000000000001</v>
      </c>
      <c r="F11" s="10">
        <f t="shared" si="3"/>
        <v>10.167081868512527</v>
      </c>
      <c r="G11" s="10">
        <f t="shared" si="4"/>
        <v>10.210051464820806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8">
        <f t="shared" si="5"/>
        <v>-0.63766016798076974</v>
      </c>
      <c r="AC11" s="163">
        <f t="shared" si="6"/>
        <v>7</v>
      </c>
      <c r="AD11" s="164">
        <f t="shared" si="7"/>
        <v>-0.70187259542196001</v>
      </c>
      <c r="AE11" s="173"/>
      <c r="AM11" s="175"/>
    </row>
    <row r="12" spans="1:39" x14ac:dyDescent="0.2">
      <c r="A12" s="66">
        <f t="shared" ref="A12:A62" si="9">A11+1</f>
        <v>10</v>
      </c>
      <c r="B12" s="150">
        <f t="shared" si="8"/>
        <v>10</v>
      </c>
      <c r="C12" s="191">
        <v>10.188000000000001</v>
      </c>
      <c r="D12" s="9">
        <f t="shared" si="0"/>
        <v>10.17</v>
      </c>
      <c r="E12" s="9">
        <f t="shared" si="1"/>
        <v>10.220000000000001</v>
      </c>
      <c r="F12" s="10">
        <f t="shared" si="3"/>
        <v>10.167081868512527</v>
      </c>
      <c r="G12" s="10">
        <f t="shared" si="4"/>
        <v>10.210051464820806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8">
        <f t="shared" si="5"/>
        <v>-7.9125714274873762E-2</v>
      </c>
      <c r="AC12" s="163">
        <f t="shared" si="6"/>
        <v>14</v>
      </c>
      <c r="AD12" s="164">
        <f t="shared" si="7"/>
        <v>-4.3231191152817192E-2</v>
      </c>
      <c r="AE12" s="173"/>
      <c r="AM12" s="175"/>
    </row>
    <row r="13" spans="1:39" x14ac:dyDescent="0.2">
      <c r="A13" s="66">
        <f t="shared" si="9"/>
        <v>11</v>
      </c>
      <c r="B13" s="150">
        <f t="shared" si="8"/>
        <v>11</v>
      </c>
      <c r="C13" s="190">
        <v>10.191000000000001</v>
      </c>
      <c r="D13" s="9">
        <f t="shared" si="0"/>
        <v>10.17</v>
      </c>
      <c r="E13" s="9">
        <f t="shared" si="1"/>
        <v>10.220000000000001</v>
      </c>
      <c r="F13" s="10">
        <f t="shared" si="3"/>
        <v>10.167081868512527</v>
      </c>
      <c r="G13" s="10">
        <f t="shared" si="4"/>
        <v>10.210051464820806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8">
        <f t="shared" si="5"/>
        <v>0.33977512600442417</v>
      </c>
      <c r="AC13" s="163">
        <f t="shared" si="6"/>
        <v>21</v>
      </c>
      <c r="AD13" s="164">
        <f t="shared" si="7"/>
        <v>0.59517853333327786</v>
      </c>
      <c r="AE13" s="173"/>
      <c r="AM13" s="175"/>
    </row>
    <row r="14" spans="1:39" x14ac:dyDescent="0.2">
      <c r="A14" s="66">
        <f t="shared" si="9"/>
        <v>12</v>
      </c>
      <c r="B14" s="150">
        <f t="shared" si="8"/>
        <v>12</v>
      </c>
      <c r="C14" s="190">
        <v>10.18</v>
      </c>
      <c r="D14" s="9">
        <f t="shared" si="0"/>
        <v>10.17</v>
      </c>
      <c r="E14" s="9">
        <f t="shared" si="1"/>
        <v>10.220000000000001</v>
      </c>
      <c r="F14" s="10">
        <f t="shared" si="3"/>
        <v>10.167081868512527</v>
      </c>
      <c r="G14" s="10">
        <f t="shared" si="4"/>
        <v>10.210051464820806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8">
        <f t="shared" si="5"/>
        <v>-1.1961946216864177</v>
      </c>
      <c r="AC14" s="163">
        <f t="shared" si="6"/>
        <v>2</v>
      </c>
      <c r="AD14" s="164">
        <f t="shared" si="7"/>
        <v>-1.483539859401297</v>
      </c>
      <c r="AE14" s="173"/>
      <c r="AM14" s="175"/>
    </row>
    <row r="15" spans="1:39" x14ac:dyDescent="0.2">
      <c r="A15" s="66">
        <f t="shared" si="9"/>
        <v>13</v>
      </c>
      <c r="B15" s="150">
        <f t="shared" si="8"/>
        <v>13</v>
      </c>
      <c r="C15" s="190">
        <v>10.185</v>
      </c>
      <c r="D15" s="9">
        <f t="shared" si="0"/>
        <v>10.17</v>
      </c>
      <c r="E15" s="9">
        <f t="shared" si="1"/>
        <v>10.220000000000001</v>
      </c>
      <c r="F15" s="10">
        <f t="shared" si="3"/>
        <v>10.167081868512527</v>
      </c>
      <c r="G15" s="10">
        <f t="shared" si="4"/>
        <v>10.210051464820806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8">
        <f t="shared" si="5"/>
        <v>-0.49802655455417172</v>
      </c>
      <c r="AC15" s="163">
        <f t="shared" si="6"/>
        <v>9</v>
      </c>
      <c r="AD15" s="164">
        <f t="shared" si="7"/>
        <v>-0.49487316356862382</v>
      </c>
      <c r="AE15" s="173"/>
      <c r="AM15" s="173"/>
    </row>
    <row r="16" spans="1:39" x14ac:dyDescent="0.2">
      <c r="A16" s="66">
        <f t="shared" si="9"/>
        <v>14</v>
      </c>
      <c r="B16" s="150">
        <f t="shared" si="8"/>
        <v>14</v>
      </c>
      <c r="C16" s="190">
        <v>10.182</v>
      </c>
      <c r="D16" s="9">
        <f t="shared" si="0"/>
        <v>10.17</v>
      </c>
      <c r="E16" s="9">
        <f t="shared" si="1"/>
        <v>10.220000000000001</v>
      </c>
      <c r="F16" s="10">
        <f t="shared" si="3"/>
        <v>10.167081868512527</v>
      </c>
      <c r="G16" s="10">
        <f t="shared" si="4"/>
        <v>10.210051464820806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8">
        <f t="shared" si="5"/>
        <v>-0.91692739483346963</v>
      </c>
      <c r="AC16" s="163">
        <f t="shared" si="6"/>
        <v>5</v>
      </c>
      <c r="AD16" s="164">
        <f t="shared" si="7"/>
        <v>-0.94466959139447615</v>
      </c>
      <c r="AE16" s="173"/>
      <c r="AM16" s="173"/>
    </row>
    <row r="17" spans="1:39" x14ac:dyDescent="0.2">
      <c r="A17" s="66">
        <f t="shared" si="9"/>
        <v>15</v>
      </c>
      <c r="B17" s="150">
        <f t="shared" si="8"/>
        <v>15</v>
      </c>
      <c r="C17" s="190">
        <v>10.185</v>
      </c>
      <c r="D17" s="9">
        <f t="shared" si="0"/>
        <v>10.17</v>
      </c>
      <c r="E17" s="9">
        <f t="shared" si="1"/>
        <v>10.220000000000001</v>
      </c>
      <c r="F17" s="10">
        <f t="shared" si="3"/>
        <v>10.167081868512527</v>
      </c>
      <c r="G17" s="10">
        <f t="shared" si="4"/>
        <v>10.210051464820806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8">
        <f t="shared" si="5"/>
        <v>-0.49802655455417172</v>
      </c>
      <c r="AC17" s="163">
        <f t="shared" si="6"/>
        <v>9</v>
      </c>
      <c r="AD17" s="164">
        <f t="shared" si="7"/>
        <v>-0.49487316356862382</v>
      </c>
      <c r="AE17" s="173"/>
      <c r="AM17" s="173"/>
    </row>
    <row r="18" spans="1:39" x14ac:dyDescent="0.2">
      <c r="A18" s="66">
        <f t="shared" si="9"/>
        <v>16</v>
      </c>
      <c r="B18" s="150">
        <f t="shared" si="8"/>
        <v>16</v>
      </c>
      <c r="C18" s="190">
        <v>10.19</v>
      </c>
      <c r="D18" s="9">
        <f t="shared" si="0"/>
        <v>10.17</v>
      </c>
      <c r="E18" s="9">
        <f t="shared" si="1"/>
        <v>10.220000000000001</v>
      </c>
      <c r="F18" s="10">
        <f t="shared" si="3"/>
        <v>10.167081868512527</v>
      </c>
      <c r="G18" s="10">
        <f t="shared" si="4"/>
        <v>10.210051464820806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8">
        <f t="shared" si="5"/>
        <v>0.20014151257782614</v>
      </c>
      <c r="AC18" s="163">
        <f t="shared" si="6"/>
        <v>20</v>
      </c>
      <c r="AD18" s="164">
        <f t="shared" si="7"/>
        <v>0.49487316356862399</v>
      </c>
      <c r="AE18" s="173"/>
      <c r="AM18" s="173"/>
    </row>
    <row r="19" spans="1:39" x14ac:dyDescent="0.2">
      <c r="A19" s="66">
        <f t="shared" si="9"/>
        <v>17</v>
      </c>
      <c r="B19" s="150">
        <f t="shared" si="8"/>
        <v>17</v>
      </c>
      <c r="C19" s="190">
        <v>10.186999999999999</v>
      </c>
      <c r="D19" s="9">
        <f t="shared" si="0"/>
        <v>10.17</v>
      </c>
      <c r="E19" s="9">
        <f t="shared" si="1"/>
        <v>10.220000000000001</v>
      </c>
      <c r="F19" s="10">
        <f t="shared" si="3"/>
        <v>10.167081868512527</v>
      </c>
      <c r="G19" s="10">
        <f t="shared" si="4"/>
        <v>10.210051464820806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8">
        <f t="shared" si="5"/>
        <v>-0.21875932770147177</v>
      </c>
      <c r="AC19" s="163">
        <f t="shared" si="6"/>
        <v>11</v>
      </c>
      <c r="AD19" s="164">
        <f t="shared" si="7"/>
        <v>-0.30729257120115577</v>
      </c>
      <c r="AE19" s="173"/>
      <c r="AM19" s="173"/>
    </row>
    <row r="20" spans="1:39" x14ac:dyDescent="0.2">
      <c r="A20" s="66">
        <f t="shared" si="9"/>
        <v>18</v>
      </c>
      <c r="B20" s="150">
        <f t="shared" si="8"/>
        <v>18</v>
      </c>
      <c r="C20" s="190">
        <v>10.189</v>
      </c>
      <c r="D20" s="9">
        <f t="shared" si="0"/>
        <v>10.17</v>
      </c>
      <c r="E20" s="9">
        <f t="shared" si="1"/>
        <v>10.220000000000001</v>
      </c>
      <c r="F20" s="10">
        <f t="shared" si="3"/>
        <v>10.167081868512527</v>
      </c>
      <c r="G20" s="10">
        <f t="shared" si="4"/>
        <v>10.210051464820806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8">
        <f t="shared" si="5"/>
        <v>6.050789915147619E-2</v>
      </c>
      <c r="AC20" s="163">
        <f t="shared" si="6"/>
        <v>15</v>
      </c>
      <c r="AD20" s="164">
        <f t="shared" si="7"/>
        <v>4.3231191152817337E-2</v>
      </c>
      <c r="AE20" s="173"/>
      <c r="AM20" s="173"/>
    </row>
    <row r="21" spans="1:39" x14ac:dyDescent="0.2">
      <c r="A21" s="66">
        <f t="shared" si="9"/>
        <v>19</v>
      </c>
      <c r="B21" s="150">
        <f t="shared" si="8"/>
        <v>19</v>
      </c>
      <c r="C21" s="190">
        <v>10.199999999999999</v>
      </c>
      <c r="D21" s="9">
        <f t="shared" si="0"/>
        <v>10.17</v>
      </c>
      <c r="E21" s="9">
        <f t="shared" si="1"/>
        <v>10.220000000000001</v>
      </c>
      <c r="F21" s="10">
        <f t="shared" si="3"/>
        <v>10.167081868512527</v>
      </c>
      <c r="G21" s="10">
        <f t="shared" si="4"/>
        <v>10.210051464820806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8">
        <f t="shared" si="5"/>
        <v>1.5964776468420698</v>
      </c>
      <c r="AC21" s="163">
        <f t="shared" si="6"/>
        <v>28</v>
      </c>
      <c r="AD21" s="164">
        <f t="shared" si="7"/>
        <v>1.8186455928500604</v>
      </c>
      <c r="AE21" s="173"/>
      <c r="AM21" s="173"/>
    </row>
    <row r="22" spans="1:39" x14ac:dyDescent="0.2">
      <c r="A22" s="66">
        <f t="shared" si="9"/>
        <v>20</v>
      </c>
      <c r="B22" s="150">
        <f t="shared" si="8"/>
        <v>20</v>
      </c>
      <c r="C22" s="191">
        <v>10.196</v>
      </c>
      <c r="D22" s="9">
        <f t="shared" si="0"/>
        <v>10.17</v>
      </c>
      <c r="E22" s="9">
        <f t="shared" si="1"/>
        <v>10.220000000000001</v>
      </c>
      <c r="F22" s="10">
        <f t="shared" si="3"/>
        <v>10.167081868512527</v>
      </c>
      <c r="G22" s="10">
        <f t="shared" si="4"/>
        <v>10.210051464820806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8">
        <f t="shared" si="5"/>
        <v>1.037943193136422</v>
      </c>
      <c r="AC22" s="163">
        <f t="shared" si="6"/>
        <v>24</v>
      </c>
      <c r="AD22" s="164">
        <f t="shared" si="7"/>
        <v>1.7506860712521695</v>
      </c>
      <c r="AE22" s="173"/>
      <c r="AM22" s="173"/>
    </row>
    <row r="23" spans="1:39" x14ac:dyDescent="0.2">
      <c r="A23" s="66">
        <f t="shared" si="9"/>
        <v>21</v>
      </c>
      <c r="B23" s="150">
        <f t="shared" si="8"/>
        <v>21</v>
      </c>
      <c r="C23" s="190">
        <v>10.189</v>
      </c>
      <c r="D23" s="9">
        <f t="shared" si="0"/>
        <v>10.17</v>
      </c>
      <c r="E23" s="9">
        <f t="shared" si="1"/>
        <v>10.220000000000001</v>
      </c>
      <c r="F23" s="10">
        <f t="shared" si="3"/>
        <v>10.167081868512527</v>
      </c>
      <c r="G23" s="10">
        <f t="shared" si="4"/>
        <v>10.210051464820806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8">
        <f t="shared" si="5"/>
        <v>6.050789915147619E-2</v>
      </c>
      <c r="AC23" s="163">
        <f t="shared" si="6"/>
        <v>15</v>
      </c>
      <c r="AD23" s="164">
        <f t="shared" si="7"/>
        <v>0.39119625818947168</v>
      </c>
      <c r="AE23" s="173"/>
      <c r="AM23" s="173"/>
    </row>
    <row r="24" spans="1:39" x14ac:dyDescent="0.2">
      <c r="A24" s="66">
        <f t="shared" si="9"/>
        <v>22</v>
      </c>
      <c r="B24" s="150">
        <f t="shared" si="8"/>
        <v>22</v>
      </c>
      <c r="C24" s="190">
        <v>10.183</v>
      </c>
      <c r="D24" s="9">
        <f t="shared" si="0"/>
        <v>10.17</v>
      </c>
      <c r="E24" s="9">
        <f t="shared" si="1"/>
        <v>10.220000000000001</v>
      </c>
      <c r="F24" s="10">
        <f t="shared" si="3"/>
        <v>10.167081868512527</v>
      </c>
      <c r="G24" s="10">
        <f t="shared" si="4"/>
        <v>10.210051464820806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8">
        <f>(C24-$I$36)/$I$40</f>
        <v>-0.77729378140711969</v>
      </c>
      <c r="AC24" s="163">
        <f>IF(C24="","",RANK(C24,$C$3:$C$62,TRUE))</f>
        <v>6</v>
      </c>
      <c r="AD24" s="164">
        <f t="shared" si="7"/>
        <v>-0.64066688991910525</v>
      </c>
      <c r="AE24" s="173"/>
      <c r="AM24" s="173"/>
    </row>
    <row r="25" spans="1:39" x14ac:dyDescent="0.2">
      <c r="A25" s="66">
        <f t="shared" si="9"/>
        <v>23</v>
      </c>
      <c r="B25" s="150">
        <f t="shared" si="8"/>
        <v>23</v>
      </c>
      <c r="C25" s="190">
        <v>10.183999999999999</v>
      </c>
      <c r="D25" s="9">
        <f t="shared" si="0"/>
        <v>10.17</v>
      </c>
      <c r="E25" s="9">
        <f t="shared" si="1"/>
        <v>10.220000000000001</v>
      </c>
      <c r="F25" s="10">
        <f t="shared" si="3"/>
        <v>10.167081868512527</v>
      </c>
      <c r="G25" s="10">
        <f t="shared" si="4"/>
        <v>10.210051464820806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8">
        <f t="shared" si="5"/>
        <v>-0.63766016798076974</v>
      </c>
      <c r="AC25" s="163">
        <f t="shared" si="6"/>
        <v>7</v>
      </c>
      <c r="AD25" s="164">
        <f t="shared" si="7"/>
        <v>-0.51193621387132937</v>
      </c>
      <c r="AE25" s="173"/>
      <c r="AM25" s="173"/>
    </row>
    <row r="26" spans="1:39" x14ac:dyDescent="0.2">
      <c r="A26" s="66">
        <f t="shared" si="9"/>
        <v>24</v>
      </c>
      <c r="B26" s="150">
        <f t="shared" si="8"/>
        <v>24</v>
      </c>
      <c r="C26" s="192">
        <v>10.189</v>
      </c>
      <c r="D26" s="9">
        <f t="shared" si="0"/>
        <v>10.17</v>
      </c>
      <c r="E26" s="9">
        <f t="shared" si="1"/>
        <v>10.220000000000001</v>
      </c>
      <c r="F26" s="10">
        <f t="shared" si="3"/>
        <v>10.167081868512527</v>
      </c>
      <c r="G26" s="10">
        <f t="shared" si="4"/>
        <v>10.210051464820806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8">
        <f t="shared" si="5"/>
        <v>6.050789915147619E-2</v>
      </c>
      <c r="AC26" s="163">
        <f t="shared" si="6"/>
        <v>15</v>
      </c>
      <c r="AD26" s="164">
        <f t="shared" si="7"/>
        <v>0.39119625818947168</v>
      </c>
      <c r="AE26" s="173"/>
      <c r="AM26" s="173"/>
    </row>
    <row r="27" spans="1:39" x14ac:dyDescent="0.2">
      <c r="A27" s="66">
        <f t="shared" si="9"/>
        <v>25</v>
      </c>
      <c r="B27" s="150">
        <f t="shared" si="8"/>
        <v>25</v>
      </c>
      <c r="C27" s="192">
        <v>10.186999999999999</v>
      </c>
      <c r="D27" s="9">
        <f t="shared" si="0"/>
        <v>10.17</v>
      </c>
      <c r="E27" s="9">
        <f t="shared" si="1"/>
        <v>10.220000000000001</v>
      </c>
      <c r="F27" s="10">
        <f t="shared" si="3"/>
        <v>10.167081868512527</v>
      </c>
      <c r="G27" s="10">
        <f t="shared" si="4"/>
        <v>10.210051464820806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8">
        <f t="shared" si="5"/>
        <v>-0.21875932770147177</v>
      </c>
      <c r="AC27" s="163">
        <f t="shared" si="6"/>
        <v>11</v>
      </c>
      <c r="AD27" s="164">
        <f t="shared" si="7"/>
        <v>-5.4518914848101077E-2</v>
      </c>
      <c r="AE27" s="173"/>
      <c r="AM27" s="173"/>
    </row>
    <row r="28" spans="1:39" x14ac:dyDescent="0.2">
      <c r="A28" s="66">
        <f t="shared" si="9"/>
        <v>26</v>
      </c>
      <c r="B28" s="150">
        <f t="shared" si="8"/>
        <v>26</v>
      </c>
      <c r="C28" s="192">
        <v>10.167999999999999</v>
      </c>
      <c r="D28" s="9">
        <f t="shared" si="0"/>
        <v>10.17</v>
      </c>
      <c r="E28" s="9">
        <f t="shared" si="1"/>
        <v>10.220000000000001</v>
      </c>
      <c r="F28" s="10">
        <f t="shared" si="3"/>
        <v>10.167081868512527</v>
      </c>
      <c r="G28" s="10">
        <f t="shared" si="4"/>
        <v>10.210051464820806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8">
        <f t="shared" si="5"/>
        <v>-2.8717979828036091</v>
      </c>
      <c r="AC28" s="163">
        <f t="shared" si="6"/>
        <v>1</v>
      </c>
      <c r="AD28" s="164">
        <f t="shared" si="7"/>
        <v>-1.7116753065097285</v>
      </c>
      <c r="AE28" s="173"/>
      <c r="AM28" s="173"/>
    </row>
    <row r="29" spans="1:39" x14ac:dyDescent="0.2">
      <c r="A29" s="66">
        <f t="shared" si="9"/>
        <v>27</v>
      </c>
      <c r="B29" s="150">
        <f t="shared" si="8"/>
        <v>27</v>
      </c>
      <c r="C29" s="193">
        <v>10.189</v>
      </c>
      <c r="D29" s="9">
        <f t="shared" si="0"/>
        <v>10.17</v>
      </c>
      <c r="E29" s="9">
        <f t="shared" si="1"/>
        <v>10.220000000000001</v>
      </c>
      <c r="F29" s="10">
        <f t="shared" si="3"/>
        <v>10.167081868512527</v>
      </c>
      <c r="G29" s="10">
        <f t="shared" si="4"/>
        <v>10.210051464820806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8">
        <f t="shared" si="5"/>
        <v>6.050789915147619E-2</v>
      </c>
      <c r="AC29" s="163">
        <f t="shared" si="6"/>
        <v>15</v>
      </c>
      <c r="AD29" s="164">
        <f t="shared" si="7"/>
        <v>0.39119625818947168</v>
      </c>
      <c r="AE29" s="173"/>
      <c r="AM29" s="173"/>
    </row>
    <row r="30" spans="1:39" x14ac:dyDescent="0.2">
      <c r="A30" s="66">
        <f t="shared" si="9"/>
        <v>28</v>
      </c>
      <c r="B30" s="150">
        <f t="shared" si="8"/>
        <v>28</v>
      </c>
      <c r="C30" s="193">
        <v>10.192</v>
      </c>
      <c r="D30" s="9">
        <f t="shared" si="0"/>
        <v>10.17</v>
      </c>
      <c r="E30" s="9">
        <f t="shared" si="1"/>
        <v>10.220000000000001</v>
      </c>
      <c r="F30" s="10">
        <f t="shared" si="3"/>
        <v>10.167081868512527</v>
      </c>
      <c r="G30" s="10">
        <f t="shared" si="4"/>
        <v>10.210051464820806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8">
        <f t="shared" si="5"/>
        <v>0.47940873943077411</v>
      </c>
      <c r="AC30" s="163">
        <f t="shared" si="6"/>
        <v>22</v>
      </c>
      <c r="AD30" s="164">
        <f t="shared" si="7"/>
        <v>1.7116753065097288</v>
      </c>
      <c r="AE30" s="173"/>
      <c r="AM30" s="173"/>
    </row>
    <row r="31" spans="1:39" x14ac:dyDescent="0.2">
      <c r="A31" s="66">
        <f t="shared" si="9"/>
        <v>29</v>
      </c>
      <c r="B31" s="150">
        <f t="shared" si="8"/>
        <v>29</v>
      </c>
      <c r="C31" s="193">
        <v>10.186999999999999</v>
      </c>
      <c r="D31" s="9">
        <f t="shared" si="0"/>
        <v>10.17</v>
      </c>
      <c r="E31" s="9">
        <f t="shared" si="1"/>
        <v>10.220000000000001</v>
      </c>
      <c r="F31" s="10">
        <f t="shared" si="3"/>
        <v>10.167081868512527</v>
      </c>
      <c r="G31" s="10">
        <f t="shared" si="4"/>
        <v>10.210051464820806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8">
        <f t="shared" si="5"/>
        <v>-0.21875932770147177</v>
      </c>
      <c r="AC31" s="163">
        <f t="shared" si="6"/>
        <v>11</v>
      </c>
      <c r="AD31" s="164">
        <f t="shared" si="7"/>
        <v>-5.4518914848101077E-2</v>
      </c>
      <c r="AE31" s="173"/>
      <c r="AM31" s="173"/>
    </row>
    <row r="32" spans="1:39" x14ac:dyDescent="0.2">
      <c r="A32" s="66">
        <f t="shared" si="9"/>
        <v>30</v>
      </c>
      <c r="B32" s="150">
        <f t="shared" si="8"/>
        <v>30</v>
      </c>
      <c r="C32" s="194">
        <v>10.192</v>
      </c>
      <c r="D32" s="9">
        <f t="shared" si="0"/>
        <v>10.17</v>
      </c>
      <c r="E32" s="9">
        <f t="shared" si="1"/>
        <v>10.220000000000001</v>
      </c>
      <c r="F32" s="10">
        <f t="shared" si="3"/>
        <v>10.167081868512527</v>
      </c>
      <c r="G32" s="10">
        <f t="shared" si="4"/>
        <v>10.210051464820806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8">
        <f t="shared" si="5"/>
        <v>0.47940873943077411</v>
      </c>
      <c r="AC32" s="163">
        <f t="shared" si="6"/>
        <v>22</v>
      </c>
      <c r="AD32" s="164">
        <f t="shared" si="7"/>
        <v>1.7116753065097288</v>
      </c>
      <c r="AE32" s="173"/>
      <c r="AM32" s="173"/>
    </row>
    <row r="33" spans="1:39" x14ac:dyDescent="0.2">
      <c r="A33" s="66">
        <f t="shared" si="9"/>
        <v>31</v>
      </c>
      <c r="B33" s="150">
        <f t="shared" si="8"/>
        <v>31</v>
      </c>
      <c r="C33" s="195"/>
      <c r="D33" s="9">
        <f t="shared" si="0"/>
        <v>10.17</v>
      </c>
      <c r="E33" s="9">
        <f t="shared" si="1"/>
        <v>10.220000000000001</v>
      </c>
      <c r="F33" s="10">
        <f t="shared" si="3"/>
        <v>10.167081868512527</v>
      </c>
      <c r="G33" s="10">
        <f t="shared" si="4"/>
        <v>10.210051464820806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8">
        <f t="shared" si="5"/>
        <v>-1422.6663793027169</v>
      </c>
      <c r="AC33" s="163" t="str">
        <f t="shared" si="6"/>
        <v/>
      </c>
      <c r="AD33" s="164" t="e">
        <f t="shared" si="7"/>
        <v>#VALUE!</v>
      </c>
      <c r="AE33" s="173"/>
      <c r="AM33" s="173"/>
    </row>
    <row r="34" spans="1:39" x14ac:dyDescent="0.2">
      <c r="A34" s="66">
        <f t="shared" si="9"/>
        <v>32</v>
      </c>
      <c r="B34" s="150">
        <f t="shared" si="8"/>
        <v>32</v>
      </c>
      <c r="C34" s="193"/>
      <c r="D34" s="9">
        <f t="shared" si="0"/>
        <v>10.17</v>
      </c>
      <c r="E34" s="9">
        <f t="shared" si="1"/>
        <v>10.220000000000001</v>
      </c>
      <c r="F34" s="10">
        <f t="shared" si="3"/>
        <v>10.167081868512527</v>
      </c>
      <c r="G34" s="10">
        <f t="shared" si="4"/>
        <v>10.210051464820806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8">
        <f t="shared" si="5"/>
        <v>-1422.6663793027169</v>
      </c>
      <c r="AC34" s="163" t="str">
        <f t="shared" si="6"/>
        <v/>
      </c>
      <c r="AD34" s="164" t="e">
        <f t="shared" si="7"/>
        <v>#VALUE!</v>
      </c>
      <c r="AE34" s="173"/>
      <c r="AM34" s="173"/>
    </row>
    <row r="35" spans="1:39" ht="15" customHeight="1" x14ac:dyDescent="0.2">
      <c r="A35" s="66">
        <f t="shared" si="9"/>
        <v>33</v>
      </c>
      <c r="B35" s="150">
        <f t="shared" si="8"/>
        <v>33</v>
      </c>
      <c r="C35" s="193"/>
      <c r="D35" s="9">
        <f t="shared" ref="D35:D62" si="10">$T$1</f>
        <v>10.17</v>
      </c>
      <c r="E35" s="9">
        <f t="shared" ref="E35:E62" si="11">$T$2</f>
        <v>10.220000000000001</v>
      </c>
      <c r="F35" s="10">
        <f t="shared" si="3"/>
        <v>10.167081868512527</v>
      </c>
      <c r="G35" s="10">
        <f t="shared" si="4"/>
        <v>10.210051464820806</v>
      </c>
      <c r="H35" s="27" t="s">
        <v>3</v>
      </c>
      <c r="I35" s="87">
        <f>MEDIAN(C3:C62)</f>
        <v>10.189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8">
        <f t="shared" si="5"/>
        <v>-1422.6663793027169</v>
      </c>
      <c r="AC35" s="163" t="str">
        <f t="shared" si="6"/>
        <v/>
      </c>
      <c r="AD35" s="164" t="e">
        <f t="shared" si="7"/>
        <v>#VALUE!</v>
      </c>
      <c r="AE35" s="173"/>
      <c r="AM35" s="173"/>
    </row>
    <row r="36" spans="1:39" ht="18" x14ac:dyDescent="0.2">
      <c r="A36" s="66">
        <f t="shared" si="9"/>
        <v>34</v>
      </c>
      <c r="B36" s="150">
        <f t="shared" si="8"/>
        <v>34</v>
      </c>
      <c r="C36" s="193"/>
      <c r="D36" s="9">
        <f t="shared" si="10"/>
        <v>10.17</v>
      </c>
      <c r="E36" s="9">
        <f t="shared" si="11"/>
        <v>10.220000000000001</v>
      </c>
      <c r="F36" s="10">
        <f t="shared" si="3"/>
        <v>10.167081868512527</v>
      </c>
      <c r="G36" s="10">
        <f t="shared" si="4"/>
        <v>10.210051464820806</v>
      </c>
      <c r="H36" s="27" t="s">
        <v>4</v>
      </c>
      <c r="I36" s="87">
        <f>AVERAGE(C3:C62)</f>
        <v>10.188566666666667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8">
        <f t="shared" si="5"/>
        <v>-1422.6663793027169</v>
      </c>
      <c r="AC36" s="163" t="str">
        <f t="shared" si="6"/>
        <v/>
      </c>
      <c r="AD36" s="164" t="e">
        <f t="shared" si="7"/>
        <v>#VALUE!</v>
      </c>
      <c r="AE36" s="173"/>
      <c r="AM36" s="173"/>
    </row>
    <row r="37" spans="1:39" ht="18" x14ac:dyDescent="0.2">
      <c r="A37" s="66">
        <f t="shared" si="9"/>
        <v>35</v>
      </c>
      <c r="B37" s="150">
        <f t="shared" si="8"/>
        <v>35</v>
      </c>
      <c r="C37" s="193"/>
      <c r="D37" s="9">
        <f t="shared" si="10"/>
        <v>10.17</v>
      </c>
      <c r="E37" s="9">
        <f t="shared" si="11"/>
        <v>10.220000000000001</v>
      </c>
      <c r="F37" s="10">
        <f t="shared" si="3"/>
        <v>10.167081868512527</v>
      </c>
      <c r="G37" s="10">
        <f t="shared" si="4"/>
        <v>10.210051464820806</v>
      </c>
      <c r="H37" s="27" t="s">
        <v>5</v>
      </c>
      <c r="I37" s="87">
        <f>MODE(C3:C62)</f>
        <v>10.189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8">
        <f t="shared" si="5"/>
        <v>-1422.6663793027169</v>
      </c>
      <c r="AC37" s="163" t="str">
        <f t="shared" si="6"/>
        <v/>
      </c>
      <c r="AD37" s="164" t="e">
        <f t="shared" si="7"/>
        <v>#VALUE!</v>
      </c>
      <c r="AE37" s="173"/>
      <c r="AM37" s="173"/>
    </row>
    <row r="38" spans="1:39" ht="18" x14ac:dyDescent="0.2">
      <c r="A38" s="66">
        <f t="shared" si="9"/>
        <v>36</v>
      </c>
      <c r="B38" s="150">
        <f t="shared" si="8"/>
        <v>36</v>
      </c>
      <c r="C38" s="193"/>
      <c r="D38" s="9">
        <f t="shared" si="10"/>
        <v>10.17</v>
      </c>
      <c r="E38" s="9">
        <f t="shared" si="11"/>
        <v>10.220000000000001</v>
      </c>
      <c r="F38" s="10">
        <f t="shared" si="3"/>
        <v>10.167081868512527</v>
      </c>
      <c r="G38" s="10">
        <f t="shared" si="4"/>
        <v>10.210051464820806</v>
      </c>
      <c r="H38" s="27" t="s">
        <v>6</v>
      </c>
      <c r="I38" s="87">
        <f>MAX(C3:C62)</f>
        <v>10.199999999999999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8">
        <f t="shared" si="5"/>
        <v>-1422.6663793027169</v>
      </c>
      <c r="AC38" s="163" t="str">
        <f t="shared" si="6"/>
        <v/>
      </c>
      <c r="AD38" s="164" t="e">
        <f t="shared" si="7"/>
        <v>#VALUE!</v>
      </c>
      <c r="AE38" s="173"/>
      <c r="AM38" s="173"/>
    </row>
    <row r="39" spans="1:39" ht="18" x14ac:dyDescent="0.2">
      <c r="A39" s="66">
        <f t="shared" si="9"/>
        <v>37</v>
      </c>
      <c r="B39" s="150">
        <f t="shared" si="8"/>
        <v>37</v>
      </c>
      <c r="C39" s="193"/>
      <c r="D39" s="9">
        <f t="shared" si="10"/>
        <v>10.17</v>
      </c>
      <c r="E39" s="9">
        <f t="shared" si="11"/>
        <v>10.220000000000001</v>
      </c>
      <c r="F39" s="10">
        <f t="shared" si="3"/>
        <v>10.167081868512527</v>
      </c>
      <c r="G39" s="10">
        <f t="shared" si="4"/>
        <v>10.210051464820806</v>
      </c>
      <c r="H39" s="27" t="s">
        <v>7</v>
      </c>
      <c r="I39" s="87">
        <f>MIN(C3:C62)</f>
        <v>10.167999999999999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8">
        <f t="shared" si="5"/>
        <v>-1422.6663793027169</v>
      </c>
      <c r="AC39" s="163" t="str">
        <f t="shared" si="6"/>
        <v/>
      </c>
      <c r="AD39" s="164" t="e">
        <f t="shared" si="7"/>
        <v>#VALUE!</v>
      </c>
      <c r="AE39" s="173"/>
      <c r="AM39" s="173"/>
    </row>
    <row r="40" spans="1:39" ht="18" x14ac:dyDescent="0.2">
      <c r="A40" s="66">
        <f t="shared" si="9"/>
        <v>38</v>
      </c>
      <c r="B40" s="150">
        <f t="shared" si="8"/>
        <v>38</v>
      </c>
      <c r="C40" s="193"/>
      <c r="D40" s="9">
        <f t="shared" si="10"/>
        <v>10.17</v>
      </c>
      <c r="E40" s="9">
        <f t="shared" si="11"/>
        <v>10.220000000000001</v>
      </c>
      <c r="F40" s="10">
        <f t="shared" si="3"/>
        <v>10.167081868512527</v>
      </c>
      <c r="G40" s="10">
        <f t="shared" si="4"/>
        <v>10.210051464820806</v>
      </c>
      <c r="H40" s="27" t="s">
        <v>8</v>
      </c>
      <c r="I40" s="87">
        <f>STDEV(C3:C62)</f>
        <v>7.1615993847133222E-3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8">
        <f t="shared" si="5"/>
        <v>-1422.6663793027169</v>
      </c>
      <c r="AC40" s="163" t="str">
        <f t="shared" si="6"/>
        <v/>
      </c>
      <c r="AD40" s="164" t="e">
        <f t="shared" si="7"/>
        <v>#VALUE!</v>
      </c>
      <c r="AM40" s="173"/>
    </row>
    <row r="41" spans="1:39" ht="15" customHeight="1" x14ac:dyDescent="0.2">
      <c r="A41" s="66">
        <f t="shared" si="9"/>
        <v>39</v>
      </c>
      <c r="B41" s="150">
        <f t="shared" si="8"/>
        <v>39</v>
      </c>
      <c r="C41" s="193"/>
      <c r="D41" s="9">
        <f t="shared" si="10"/>
        <v>10.17</v>
      </c>
      <c r="E41" s="9">
        <f t="shared" si="11"/>
        <v>10.220000000000001</v>
      </c>
      <c r="F41" s="10">
        <f t="shared" si="3"/>
        <v>10.167081868512527</v>
      </c>
      <c r="G41" s="10">
        <f t="shared" si="4"/>
        <v>10.210051464820806</v>
      </c>
      <c r="H41" s="27" t="s">
        <v>9</v>
      </c>
      <c r="I41" s="87">
        <f>COUNTA(C3:C62)</f>
        <v>30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8">
        <f t="shared" si="5"/>
        <v>-1422.6663793027169</v>
      </c>
      <c r="AC41" s="163" t="str">
        <f t="shared" si="6"/>
        <v/>
      </c>
      <c r="AD41" s="164" t="e">
        <f>NORMSINV(AC41/(MAX(AC41:AC100)+1))</f>
        <v>#VALUE!</v>
      </c>
      <c r="AM41" s="173"/>
    </row>
    <row r="42" spans="1:39" ht="18" x14ac:dyDescent="0.2">
      <c r="A42" s="66">
        <f t="shared" si="9"/>
        <v>40</v>
      </c>
      <c r="B42" s="150">
        <f t="shared" si="8"/>
        <v>40</v>
      </c>
      <c r="C42" s="194"/>
      <c r="D42" s="9">
        <f t="shared" si="10"/>
        <v>10.17</v>
      </c>
      <c r="E42" s="9">
        <f t="shared" si="11"/>
        <v>10.220000000000001</v>
      </c>
      <c r="F42" s="10">
        <f t="shared" si="3"/>
        <v>10.167081868512527</v>
      </c>
      <c r="G42" s="10">
        <f t="shared" si="4"/>
        <v>10.210051464820806</v>
      </c>
      <c r="H42" s="27" t="s">
        <v>10</v>
      </c>
      <c r="I42" s="87">
        <f>IF(ISBLANK(C4),"",I38-I39)</f>
        <v>3.2000000000000028E-2</v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8">
        <f>(C42-$I$36)/$I$40</f>
        <v>-1422.6663793027169</v>
      </c>
      <c r="AC42" s="163" t="str">
        <f t="shared" si="6"/>
        <v/>
      </c>
      <c r="AD42" s="164" t="e">
        <f t="shared" si="7"/>
        <v>#VALUE!</v>
      </c>
      <c r="AM42" s="173"/>
    </row>
    <row r="43" spans="1:39" ht="18" x14ac:dyDescent="0.2">
      <c r="A43" s="66">
        <f t="shared" si="9"/>
        <v>41</v>
      </c>
      <c r="B43" s="150">
        <f t="shared" si="8"/>
        <v>41</v>
      </c>
      <c r="C43" s="195"/>
      <c r="D43" s="9">
        <f t="shared" si="10"/>
        <v>10.17</v>
      </c>
      <c r="E43" s="9">
        <f t="shared" si="11"/>
        <v>10.220000000000001</v>
      </c>
      <c r="F43" s="10">
        <f t="shared" si="3"/>
        <v>10.167081868512527</v>
      </c>
      <c r="G43" s="10">
        <f t="shared" si="4"/>
        <v>10.210051464820806</v>
      </c>
      <c r="H43" s="27" t="s">
        <v>28</v>
      </c>
      <c r="I43" s="87">
        <f>I36-3*I40</f>
        <v>10.167081868512527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8">
        <f t="shared" si="5"/>
        <v>-1422.6663793027169</v>
      </c>
      <c r="AC43" s="163" t="str">
        <f t="shared" si="6"/>
        <v/>
      </c>
      <c r="AD43" s="164" t="e">
        <f t="shared" si="7"/>
        <v>#VALUE!</v>
      </c>
      <c r="AM43" s="173"/>
    </row>
    <row r="44" spans="1:39" ht="18" x14ac:dyDescent="0.2">
      <c r="A44" s="66">
        <f t="shared" si="9"/>
        <v>42</v>
      </c>
      <c r="B44" s="150">
        <f t="shared" si="8"/>
        <v>42</v>
      </c>
      <c r="C44" s="193"/>
      <c r="D44" s="9">
        <f t="shared" si="10"/>
        <v>10.17</v>
      </c>
      <c r="E44" s="9">
        <f t="shared" si="11"/>
        <v>10.220000000000001</v>
      </c>
      <c r="F44" s="10">
        <f t="shared" si="3"/>
        <v>10.167081868512527</v>
      </c>
      <c r="G44" s="10">
        <f t="shared" si="4"/>
        <v>10.210051464820806</v>
      </c>
      <c r="H44" s="27" t="s">
        <v>29</v>
      </c>
      <c r="I44" s="87">
        <f>I36+3*I40</f>
        <v>10.210051464820806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8">
        <f t="shared" si="5"/>
        <v>-1422.6663793027169</v>
      </c>
      <c r="AC44" s="163" t="str">
        <f t="shared" si="6"/>
        <v/>
      </c>
      <c r="AD44" s="164" t="e">
        <f t="shared" si="7"/>
        <v>#VALUE!</v>
      </c>
      <c r="AM44" s="173"/>
    </row>
    <row r="45" spans="1:39" ht="18" x14ac:dyDescent="0.2">
      <c r="A45" s="66">
        <f t="shared" si="9"/>
        <v>43</v>
      </c>
      <c r="B45" s="150">
        <f t="shared" si="8"/>
        <v>43</v>
      </c>
      <c r="C45" s="193"/>
      <c r="D45" s="9">
        <f t="shared" si="10"/>
        <v>10.17</v>
      </c>
      <c r="E45" s="9">
        <f t="shared" si="11"/>
        <v>10.220000000000001</v>
      </c>
      <c r="F45" s="10">
        <f t="shared" si="3"/>
        <v>10.167081868512527</v>
      </c>
      <c r="G45" s="10">
        <f t="shared" si="4"/>
        <v>10.210051464820806</v>
      </c>
      <c r="H45" s="27" t="s">
        <v>30</v>
      </c>
      <c r="I45" s="70">
        <f>1-NORMSDIST(I50)</f>
        <v>5.6897303061242965E-6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8">
        <f t="shared" si="5"/>
        <v>-1422.6663793027169</v>
      </c>
      <c r="AC45" s="163" t="str">
        <f>IF(C45="","",RANK(C45,$C$3:$C$62,TRUE))</f>
        <v/>
      </c>
      <c r="AD45" s="164" t="e">
        <f t="shared" si="7"/>
        <v>#VALUE!</v>
      </c>
      <c r="AM45" s="175"/>
    </row>
    <row r="46" spans="1:39" ht="18" x14ac:dyDescent="0.2">
      <c r="A46" s="66">
        <f t="shared" si="9"/>
        <v>44</v>
      </c>
      <c r="B46" s="150">
        <f t="shared" si="8"/>
        <v>44</v>
      </c>
      <c r="C46" s="193"/>
      <c r="D46" s="9">
        <f t="shared" si="10"/>
        <v>10.17</v>
      </c>
      <c r="E46" s="9">
        <f t="shared" si="11"/>
        <v>10.220000000000001</v>
      </c>
      <c r="F46" s="10">
        <f t="shared" si="3"/>
        <v>10.167081868512527</v>
      </c>
      <c r="G46" s="10">
        <f t="shared" si="4"/>
        <v>10.210051464820806</v>
      </c>
      <c r="H46" s="27" t="s">
        <v>31</v>
      </c>
      <c r="I46" s="70">
        <f>1-NORMSDIST(I51)</f>
        <v>4.7636331118491304E-3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8">
        <f t="shared" si="5"/>
        <v>-1422.6663793027169</v>
      </c>
      <c r="AC46" s="163" t="str">
        <f t="shared" si="6"/>
        <v/>
      </c>
      <c r="AD46" s="164" t="e">
        <f t="shared" si="7"/>
        <v>#VALUE!</v>
      </c>
      <c r="AM46" s="175"/>
    </row>
    <row r="47" spans="1:39" ht="18" x14ac:dyDescent="0.2">
      <c r="A47" s="66">
        <f t="shared" si="9"/>
        <v>45</v>
      </c>
      <c r="B47" s="150">
        <f t="shared" si="8"/>
        <v>45</v>
      </c>
      <c r="C47" s="193"/>
      <c r="D47" s="9">
        <f t="shared" si="10"/>
        <v>10.17</v>
      </c>
      <c r="E47" s="9">
        <f t="shared" si="11"/>
        <v>10.220000000000001</v>
      </c>
      <c r="F47" s="10">
        <f t="shared" si="3"/>
        <v>10.167081868512527</v>
      </c>
      <c r="G47" s="10">
        <f t="shared" si="4"/>
        <v>10.210051464820806</v>
      </c>
      <c r="H47" s="27" t="s">
        <v>32</v>
      </c>
      <c r="I47" s="87">
        <f>(T2-T1)/(6*I40)</f>
        <v>1.1636134452202445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8">
        <f t="shared" si="5"/>
        <v>-1422.6663793027169</v>
      </c>
      <c r="AC47" s="163" t="str">
        <f t="shared" si="6"/>
        <v/>
      </c>
      <c r="AD47" s="164" t="e">
        <f t="shared" si="7"/>
        <v>#VALUE!</v>
      </c>
      <c r="AM47" s="175"/>
    </row>
    <row r="48" spans="1:39" ht="18" x14ac:dyDescent="0.2">
      <c r="A48" s="66">
        <f t="shared" si="9"/>
        <v>46</v>
      </c>
      <c r="B48" s="150">
        <f t="shared" si="8"/>
        <v>46</v>
      </c>
      <c r="C48" s="193"/>
      <c r="D48" s="9">
        <f t="shared" si="10"/>
        <v>10.17</v>
      </c>
      <c r="E48" s="9">
        <f t="shared" si="11"/>
        <v>10.220000000000001</v>
      </c>
      <c r="F48" s="10">
        <f t="shared" si="3"/>
        <v>10.167081868512527</v>
      </c>
      <c r="G48" s="10">
        <f t="shared" si="4"/>
        <v>10.210051464820806</v>
      </c>
      <c r="H48" s="27" t="s">
        <v>33</v>
      </c>
      <c r="I48" s="87">
        <f>MIN(H50:H51)</f>
        <v>0.86417691865022039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8">
        <f t="shared" si="5"/>
        <v>-1422.6663793027169</v>
      </c>
      <c r="AC48" s="163" t="str">
        <f t="shared" si="6"/>
        <v/>
      </c>
      <c r="AD48" s="164" t="e">
        <f t="shared" si="7"/>
        <v>#VALUE!</v>
      </c>
      <c r="AK48" s="1"/>
    </row>
    <row r="49" spans="1:30" ht="16" x14ac:dyDescent="0.2">
      <c r="A49" s="66">
        <f t="shared" si="9"/>
        <v>47</v>
      </c>
      <c r="B49" s="150">
        <f t="shared" si="8"/>
        <v>47</v>
      </c>
      <c r="C49" s="193"/>
      <c r="D49" s="9">
        <f t="shared" si="10"/>
        <v>10.17</v>
      </c>
      <c r="E49" s="9">
        <f t="shared" si="11"/>
        <v>10.220000000000001</v>
      </c>
      <c r="F49" s="10">
        <f t="shared" si="3"/>
        <v>10.167081868512527</v>
      </c>
      <c r="G49" s="10">
        <f t="shared" si="4"/>
        <v>10.210051464820806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8">
        <f t="shared" si="5"/>
        <v>-1422.6663793027169</v>
      </c>
      <c r="AC49" s="163" t="str">
        <f t="shared" si="6"/>
        <v/>
      </c>
      <c r="AD49" s="164" t="e">
        <f t="shared" si="7"/>
        <v>#VALUE!</v>
      </c>
    </row>
    <row r="50" spans="1:30" ht="18" x14ac:dyDescent="0.2">
      <c r="A50" s="66">
        <f t="shared" si="9"/>
        <v>48</v>
      </c>
      <c r="B50" s="150">
        <f t="shared" si="8"/>
        <v>48</v>
      </c>
      <c r="C50" s="193"/>
      <c r="D50" s="9">
        <f t="shared" si="10"/>
        <v>10.17</v>
      </c>
      <c r="E50" s="9">
        <f t="shared" si="11"/>
        <v>10.220000000000001</v>
      </c>
      <c r="F50" s="10">
        <f t="shared" si="3"/>
        <v>10.167081868512527</v>
      </c>
      <c r="G50" s="10">
        <f t="shared" si="4"/>
        <v>10.210051464820806</v>
      </c>
      <c r="H50" s="110">
        <f>IF(ISBLANK(T2),"",(T2-I36)/(3*I40))</f>
        <v>1.4630499717902683</v>
      </c>
      <c r="I50" s="111">
        <f>(T2-I36)/I40</f>
        <v>4.3891499153708056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8">
        <f t="shared" si="5"/>
        <v>-1422.6663793027169</v>
      </c>
      <c r="AC50" s="163" t="str">
        <f t="shared" si="6"/>
        <v/>
      </c>
      <c r="AD50" s="164" t="e">
        <f t="shared" si="7"/>
        <v>#VALUE!</v>
      </c>
    </row>
    <row r="51" spans="1:30" ht="18" x14ac:dyDescent="0.2">
      <c r="A51" s="66">
        <f t="shared" si="9"/>
        <v>49</v>
      </c>
      <c r="B51" s="150">
        <f t="shared" si="8"/>
        <v>49</v>
      </c>
      <c r="C51" s="193"/>
      <c r="D51" s="9">
        <f t="shared" si="10"/>
        <v>10.17</v>
      </c>
      <c r="E51" s="9">
        <f t="shared" si="11"/>
        <v>10.220000000000001</v>
      </c>
      <c r="F51" s="10">
        <f t="shared" si="3"/>
        <v>10.167081868512527</v>
      </c>
      <c r="G51" s="10">
        <f t="shared" si="4"/>
        <v>10.210051464820806</v>
      </c>
      <c r="H51" s="112">
        <f>IF(ISBLANK(T1),"",(I36-T1)/(3*I40))</f>
        <v>0.86417691865022039</v>
      </c>
      <c r="I51" s="111">
        <f>(I36-T1)/I40</f>
        <v>2.5925307559506612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8">
        <f t="shared" si="5"/>
        <v>-1422.6663793027169</v>
      </c>
      <c r="AC51" s="163" t="str">
        <f t="shared" si="6"/>
        <v/>
      </c>
      <c r="AD51" s="164" t="e">
        <f t="shared" si="7"/>
        <v>#VALUE!</v>
      </c>
    </row>
    <row r="52" spans="1:30" ht="16" x14ac:dyDescent="0.2">
      <c r="A52" s="66">
        <f t="shared" si="9"/>
        <v>50</v>
      </c>
      <c r="B52" s="150">
        <f t="shared" si="8"/>
        <v>50</v>
      </c>
      <c r="C52" s="194"/>
      <c r="D52" s="9">
        <f t="shared" si="10"/>
        <v>10.17</v>
      </c>
      <c r="E52" s="9">
        <f t="shared" si="11"/>
        <v>10.220000000000001</v>
      </c>
      <c r="F52" s="10">
        <f t="shared" si="3"/>
        <v>10.167081868512527</v>
      </c>
      <c r="G52" s="10">
        <f t="shared" si="4"/>
        <v>10.210051464820806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8">
        <f t="shared" si="5"/>
        <v>-1422.6663793027169</v>
      </c>
      <c r="AC52" s="163" t="str">
        <f t="shared" si="6"/>
        <v/>
      </c>
      <c r="AD52" s="164" t="e">
        <f t="shared" si="7"/>
        <v>#VALUE!</v>
      </c>
    </row>
    <row r="53" spans="1:30" ht="18" x14ac:dyDescent="0.2">
      <c r="A53" s="66">
        <f t="shared" si="9"/>
        <v>51</v>
      </c>
      <c r="B53" s="150">
        <f t="shared" si="8"/>
        <v>51</v>
      </c>
      <c r="C53" s="193"/>
      <c r="D53" s="9">
        <f t="shared" si="10"/>
        <v>10.17</v>
      </c>
      <c r="E53" s="9">
        <f t="shared" si="11"/>
        <v>10.220000000000001</v>
      </c>
      <c r="F53" s="10">
        <f t="shared" si="3"/>
        <v>10.167081868512527</v>
      </c>
      <c r="G53" s="10">
        <f t="shared" si="4"/>
        <v>10.210051464820806</v>
      </c>
      <c r="H53" s="111" t="s">
        <v>21</v>
      </c>
      <c r="I53" s="114">
        <f>ROUND(SQRT(I41),0.5)</f>
        <v>5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8">
        <f t="shared" si="5"/>
        <v>-1422.6663793027169</v>
      </c>
      <c r="AC53" s="163" t="str">
        <f t="shared" si="6"/>
        <v/>
      </c>
      <c r="AD53" s="164" t="e">
        <f t="shared" si="7"/>
        <v>#VALUE!</v>
      </c>
    </row>
    <row r="54" spans="1:30" ht="18" x14ac:dyDescent="0.2">
      <c r="A54" s="66">
        <f t="shared" si="9"/>
        <v>52</v>
      </c>
      <c r="B54" s="150">
        <f t="shared" si="8"/>
        <v>52</v>
      </c>
      <c r="C54" s="193"/>
      <c r="D54" s="9">
        <f t="shared" si="10"/>
        <v>10.17</v>
      </c>
      <c r="E54" s="9">
        <f t="shared" si="11"/>
        <v>10.220000000000001</v>
      </c>
      <c r="F54" s="10">
        <f t="shared" si="3"/>
        <v>10.167081868512527</v>
      </c>
      <c r="G54" s="10">
        <f t="shared" si="4"/>
        <v>10.210051464820806</v>
      </c>
      <c r="H54" s="111" t="s">
        <v>11</v>
      </c>
      <c r="I54" s="114">
        <f>ROUND(I42/I53,3)</f>
        <v>6.0000000000000001E-3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8">
        <f t="shared" si="5"/>
        <v>-1422.6663793027169</v>
      </c>
      <c r="AC54" s="163" t="str">
        <f t="shared" si="6"/>
        <v/>
      </c>
      <c r="AD54" s="164" t="e">
        <f t="shared" si="7"/>
        <v>#VALUE!</v>
      </c>
    </row>
    <row r="55" spans="1:30" ht="18" x14ac:dyDescent="0.2">
      <c r="A55" s="66">
        <f t="shared" si="9"/>
        <v>53</v>
      </c>
      <c r="B55" s="150">
        <f t="shared" si="8"/>
        <v>53</v>
      </c>
      <c r="C55" s="193"/>
      <c r="D55" s="9">
        <f t="shared" si="10"/>
        <v>10.17</v>
      </c>
      <c r="E55" s="9">
        <f t="shared" si="11"/>
        <v>10.220000000000001</v>
      </c>
      <c r="F55" s="10">
        <f t="shared" si="3"/>
        <v>10.167081868512527</v>
      </c>
      <c r="G55" s="10">
        <f t="shared" si="4"/>
        <v>10.210051464820806</v>
      </c>
      <c r="H55" s="111" t="s">
        <v>12</v>
      </c>
      <c r="I55" s="114">
        <f>I39-T5/2</f>
        <v>10.167499999999999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8">
        <f t="shared" si="5"/>
        <v>-1422.6663793027169</v>
      </c>
      <c r="AC55" s="163" t="str">
        <f t="shared" si="6"/>
        <v/>
      </c>
      <c r="AD55" s="164" t="e">
        <f t="shared" si="7"/>
        <v>#VALUE!</v>
      </c>
    </row>
    <row r="56" spans="1:30" ht="16" x14ac:dyDescent="0.2">
      <c r="A56" s="66">
        <f t="shared" si="9"/>
        <v>54</v>
      </c>
      <c r="B56" s="150">
        <f t="shared" si="8"/>
        <v>54</v>
      </c>
      <c r="C56" s="193"/>
      <c r="D56" s="9">
        <f t="shared" si="10"/>
        <v>10.17</v>
      </c>
      <c r="E56" s="9">
        <f t="shared" si="11"/>
        <v>10.220000000000001</v>
      </c>
      <c r="F56" s="10">
        <f t="shared" si="3"/>
        <v>10.167081868512527</v>
      </c>
      <c r="G56" s="10">
        <f t="shared" si="4"/>
        <v>10.210051464820806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8">
        <f t="shared" si="5"/>
        <v>-1422.6663793027169</v>
      </c>
      <c r="AC56" s="163" t="str">
        <f t="shared" si="6"/>
        <v/>
      </c>
      <c r="AD56" s="164" t="e">
        <f t="shared" si="7"/>
        <v>#VALUE!</v>
      </c>
    </row>
    <row r="57" spans="1:30" ht="16" x14ac:dyDescent="0.2">
      <c r="A57" s="66">
        <f t="shared" si="9"/>
        <v>55</v>
      </c>
      <c r="B57" s="150">
        <f t="shared" si="8"/>
        <v>55</v>
      </c>
      <c r="C57" s="193"/>
      <c r="D57" s="9">
        <f t="shared" si="10"/>
        <v>10.17</v>
      </c>
      <c r="E57" s="9">
        <f t="shared" si="11"/>
        <v>10.220000000000001</v>
      </c>
      <c r="F57" s="10">
        <f t="shared" si="3"/>
        <v>10.167081868512527</v>
      </c>
      <c r="G57" s="10">
        <f t="shared" si="4"/>
        <v>10.210051464820806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8">
        <f t="shared" si="5"/>
        <v>-1422.6663793027169</v>
      </c>
      <c r="AC57" s="163" t="str">
        <f t="shared" si="6"/>
        <v/>
      </c>
      <c r="AD57" s="164" t="e">
        <f t="shared" si="7"/>
        <v>#VALUE!</v>
      </c>
    </row>
    <row r="58" spans="1:30" ht="16" x14ac:dyDescent="0.2">
      <c r="A58" s="66">
        <f t="shared" si="9"/>
        <v>56</v>
      </c>
      <c r="B58" s="144"/>
      <c r="C58" s="193"/>
      <c r="D58" s="9">
        <f t="shared" si="10"/>
        <v>10.17</v>
      </c>
      <c r="E58" s="9">
        <f t="shared" si="11"/>
        <v>10.220000000000001</v>
      </c>
      <c r="F58" s="10">
        <f t="shared" si="3"/>
        <v>10.167081868512527</v>
      </c>
      <c r="G58" s="10">
        <f t="shared" si="4"/>
        <v>10.210051464820806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8">
        <f t="shared" si="5"/>
        <v>-1422.6663793027169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9"/>
        <v>57</v>
      </c>
      <c r="B59" s="144"/>
      <c r="C59" s="196"/>
      <c r="D59" s="9">
        <f t="shared" si="10"/>
        <v>10.17</v>
      </c>
      <c r="E59" s="9">
        <f t="shared" si="11"/>
        <v>10.220000000000001</v>
      </c>
      <c r="F59" s="10">
        <f t="shared" si="3"/>
        <v>10.167081868512527</v>
      </c>
      <c r="G59" s="10">
        <f t="shared" si="4"/>
        <v>10.210051464820806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8">
        <f t="shared" si="5"/>
        <v>-1422.6663793027169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9"/>
        <v>58</v>
      </c>
      <c r="B60" s="144"/>
      <c r="C60" s="196"/>
      <c r="D60" s="9">
        <f t="shared" si="10"/>
        <v>10.17</v>
      </c>
      <c r="E60" s="9">
        <f t="shared" si="11"/>
        <v>10.220000000000001</v>
      </c>
      <c r="F60" s="10">
        <f t="shared" si="3"/>
        <v>10.167081868512527</v>
      </c>
      <c r="G60" s="10">
        <f t="shared" si="4"/>
        <v>10.210051464820806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11</v>
      </c>
      <c r="X60" s="103">
        <f>T1</f>
        <v>10.17</v>
      </c>
      <c r="Y60" s="103"/>
      <c r="Z60" s="103"/>
      <c r="AA60" s="103"/>
      <c r="AB60" s="158">
        <f t="shared" si="5"/>
        <v>-1422.6663793027169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9"/>
        <v>59</v>
      </c>
      <c r="B61" s="144"/>
      <c r="C61" s="196"/>
      <c r="D61" s="9">
        <f t="shared" si="10"/>
        <v>10.17</v>
      </c>
      <c r="E61" s="9">
        <f t="shared" si="11"/>
        <v>10.220000000000001</v>
      </c>
      <c r="F61" s="10">
        <f t="shared" si="3"/>
        <v>10.167081868512527</v>
      </c>
      <c r="G61" s="10">
        <f t="shared" si="4"/>
        <v>10.210051464820806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10.220000000000001</v>
      </c>
      <c r="Y61" s="102"/>
      <c r="Z61" s="102"/>
      <c r="AA61" s="102"/>
      <c r="AB61" s="158">
        <f t="shared" si="5"/>
        <v>-1422.6663793027169</v>
      </c>
      <c r="AC61" s="163" t="str">
        <f t="shared" si="6"/>
        <v/>
      </c>
      <c r="AD61" s="164" t="e">
        <f t="shared" si="7"/>
        <v>#VALUE!</v>
      </c>
    </row>
    <row r="62" spans="1:30" x14ac:dyDescent="0.2">
      <c r="A62" s="66">
        <f t="shared" si="9"/>
        <v>60</v>
      </c>
      <c r="B62" s="145"/>
      <c r="C62" s="197"/>
      <c r="D62" s="9">
        <f t="shared" si="10"/>
        <v>10.17</v>
      </c>
      <c r="E62" s="9">
        <f t="shared" si="11"/>
        <v>10.220000000000001</v>
      </c>
      <c r="F62" s="10">
        <f t="shared" si="3"/>
        <v>10.167081868512527</v>
      </c>
      <c r="G62" s="10">
        <f t="shared" si="4"/>
        <v>10.210051464820806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8">
        <f t="shared" si="5"/>
        <v>-1422.6663793027169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>
        <f t="shared" ref="D63:K63" si="12">E63-$I$54</f>
        <v>10.119499999999997</v>
      </c>
      <c r="E63" s="86">
        <f t="shared" si="12"/>
        <v>10.125499999999997</v>
      </c>
      <c r="F63" s="86">
        <f t="shared" si="12"/>
        <v>10.131499999999997</v>
      </c>
      <c r="G63" s="86">
        <f t="shared" si="12"/>
        <v>10.137499999999998</v>
      </c>
      <c r="H63" s="86">
        <f t="shared" si="12"/>
        <v>10.143499999999998</v>
      </c>
      <c r="I63" s="86">
        <f t="shared" si="12"/>
        <v>10.149499999999998</v>
      </c>
      <c r="J63" s="86">
        <f t="shared" si="12"/>
        <v>10.155499999999998</v>
      </c>
      <c r="K63" s="86">
        <f t="shared" si="12"/>
        <v>10.161499999999998</v>
      </c>
      <c r="L63" s="86">
        <f>I55</f>
        <v>10.167499999999999</v>
      </c>
      <c r="M63" s="86">
        <f t="shared" ref="M63:AA63" si="13">L63+$I$54</f>
        <v>10.173499999999999</v>
      </c>
      <c r="N63" s="86">
        <f t="shared" si="13"/>
        <v>10.179499999999999</v>
      </c>
      <c r="O63" s="86">
        <f t="shared" si="13"/>
        <v>10.185499999999999</v>
      </c>
      <c r="P63" s="86">
        <f t="shared" si="13"/>
        <v>10.1915</v>
      </c>
      <c r="Q63" s="86">
        <f t="shared" si="13"/>
        <v>10.1975</v>
      </c>
      <c r="R63" s="86">
        <f t="shared" si="13"/>
        <v>10.2035</v>
      </c>
      <c r="S63" s="86">
        <f t="shared" si="13"/>
        <v>10.2095</v>
      </c>
      <c r="T63" s="86">
        <f t="shared" si="13"/>
        <v>10.2155</v>
      </c>
      <c r="U63" s="86">
        <f t="shared" si="13"/>
        <v>10.221500000000001</v>
      </c>
      <c r="V63" s="86">
        <f t="shared" si="13"/>
        <v>10.227500000000001</v>
      </c>
      <c r="W63" s="86">
        <f t="shared" si="13"/>
        <v>10.233500000000001</v>
      </c>
      <c r="X63" s="86">
        <f t="shared" si="13"/>
        <v>10.239500000000001</v>
      </c>
      <c r="Y63" s="86">
        <f t="shared" si="13"/>
        <v>10.245500000000002</v>
      </c>
      <c r="Z63" s="86">
        <f t="shared" si="13"/>
        <v>10.251500000000002</v>
      </c>
      <c r="AA63" s="86">
        <f t="shared" si="13"/>
        <v>10.257500000000002</v>
      </c>
      <c r="AB63" s="160"/>
      <c r="AC63" s="161"/>
      <c r="AD63" s="161"/>
    </row>
    <row r="64" spans="1:30" s="161" customFormat="1" x14ac:dyDescent="0.2">
      <c r="A64" s="176" t="s">
        <v>15</v>
      </c>
      <c r="D64" s="177"/>
      <c r="E64" s="177">
        <f>IF(E63="","",D63+$I54/2)</f>
        <v>10.122499999999997</v>
      </c>
      <c r="F64" s="177">
        <f>IF(F63="","",E63+$I54/2)</f>
        <v>10.128499999999997</v>
      </c>
      <c r="G64" s="177">
        <f>IF(G63="","",F63+$I54/2)</f>
        <v>10.134499999999997</v>
      </c>
      <c r="H64" s="177">
        <f>IF(H63="","",G63+$I54/2)</f>
        <v>10.140499999999998</v>
      </c>
      <c r="I64" s="177">
        <f>IF(I63="","",H63+$I54/2)</f>
        <v>10.146499999999998</v>
      </c>
      <c r="J64" s="177">
        <f t="shared" ref="J64:AA64" si="14">IF(J63="","",I63+$I54/2)</f>
        <v>10.152499999999998</v>
      </c>
      <c r="K64" s="177">
        <f t="shared" si="14"/>
        <v>10.158499999999998</v>
      </c>
      <c r="L64" s="177">
        <f t="shared" si="14"/>
        <v>10.164499999999999</v>
      </c>
      <c r="M64" s="177">
        <f t="shared" si="14"/>
        <v>10.170499999999999</v>
      </c>
      <c r="N64" s="177">
        <f t="shared" si="14"/>
        <v>10.176499999999999</v>
      </c>
      <c r="O64" s="177">
        <f t="shared" si="14"/>
        <v>10.182499999999999</v>
      </c>
      <c r="P64" s="177">
        <f t="shared" si="14"/>
        <v>10.188499999999999</v>
      </c>
      <c r="Q64" s="177">
        <f t="shared" si="14"/>
        <v>10.1945</v>
      </c>
      <c r="R64" s="177">
        <f t="shared" si="14"/>
        <v>10.2005</v>
      </c>
      <c r="S64" s="177">
        <f t="shared" si="14"/>
        <v>10.2065</v>
      </c>
      <c r="T64" s="177">
        <f t="shared" si="14"/>
        <v>10.2125</v>
      </c>
      <c r="U64" s="177">
        <f t="shared" si="14"/>
        <v>10.218500000000001</v>
      </c>
      <c r="V64" s="177">
        <f t="shared" si="14"/>
        <v>10.224500000000001</v>
      </c>
      <c r="W64" s="177">
        <f t="shared" si="14"/>
        <v>10.230500000000001</v>
      </c>
      <c r="X64" s="177">
        <f t="shared" si="14"/>
        <v>10.236500000000001</v>
      </c>
      <c r="Y64" s="177">
        <f t="shared" si="14"/>
        <v>10.242500000000001</v>
      </c>
      <c r="Z64" s="177">
        <f t="shared" si="14"/>
        <v>10.248500000000002</v>
      </c>
      <c r="AA64" s="177">
        <f t="shared" si="14"/>
        <v>10.254500000000002</v>
      </c>
      <c r="AB64" s="160"/>
    </row>
    <row r="65" spans="1:28" s="161" customFormat="1" x14ac:dyDescent="0.2">
      <c r="A65" s="178" t="s">
        <v>14</v>
      </c>
      <c r="E65" s="179">
        <f t="shared" ref="E65:AA65" si="15">FREQUENCY($C3:$C62,E63)-FREQUENCY($C3:$C62,D63)</f>
        <v>0</v>
      </c>
      <c r="F65" s="179">
        <f t="shared" si="15"/>
        <v>0</v>
      </c>
      <c r="G65" s="179">
        <f t="shared" si="15"/>
        <v>0</v>
      </c>
      <c r="H65" s="179">
        <f t="shared" si="15"/>
        <v>0</v>
      </c>
      <c r="I65" s="177">
        <f t="shared" si="15"/>
        <v>0</v>
      </c>
      <c r="J65" s="177">
        <f t="shared" si="15"/>
        <v>0</v>
      </c>
      <c r="K65" s="177">
        <f t="shared" si="15"/>
        <v>0</v>
      </c>
      <c r="L65" s="177">
        <f t="shared" si="15"/>
        <v>0</v>
      </c>
      <c r="M65" s="177">
        <f t="shared" si="15"/>
        <v>1</v>
      </c>
      <c r="N65" s="177">
        <f t="shared" si="15"/>
        <v>0</v>
      </c>
      <c r="O65" s="177">
        <f t="shared" si="15"/>
        <v>9</v>
      </c>
      <c r="P65" s="177">
        <f t="shared" si="15"/>
        <v>11</v>
      </c>
      <c r="Q65" s="177">
        <f t="shared" si="15"/>
        <v>5</v>
      </c>
      <c r="R65" s="177">
        <f t="shared" si="15"/>
        <v>4</v>
      </c>
      <c r="S65" s="177">
        <f t="shared" si="15"/>
        <v>0</v>
      </c>
      <c r="T65" s="177">
        <f t="shared" si="15"/>
        <v>0</v>
      </c>
      <c r="U65" s="177">
        <f t="shared" si="15"/>
        <v>0</v>
      </c>
      <c r="V65" s="177">
        <f t="shared" si="15"/>
        <v>0</v>
      </c>
      <c r="W65" s="177">
        <f t="shared" si="15"/>
        <v>0</v>
      </c>
      <c r="X65" s="177">
        <f t="shared" si="15"/>
        <v>0</v>
      </c>
      <c r="Y65" s="177">
        <f t="shared" si="15"/>
        <v>0</v>
      </c>
      <c r="Z65" s="177">
        <f t="shared" si="15"/>
        <v>0</v>
      </c>
      <c r="AA65" s="177">
        <f t="shared" si="15"/>
        <v>0</v>
      </c>
      <c r="AB65" s="160"/>
    </row>
    <row r="66" spans="1:28" s="161" customFormat="1" x14ac:dyDescent="0.2">
      <c r="A66" s="178"/>
      <c r="E66" s="179" t="str">
        <f t="shared" ref="E66:L66" si="16">IF(E65=0,"",E65)</f>
        <v/>
      </c>
      <c r="F66" s="179" t="str">
        <f>IF(F65=0,"",F65)</f>
        <v/>
      </c>
      <c r="G66" s="179" t="str">
        <f>IF(G65=0,"",G65)</f>
        <v/>
      </c>
      <c r="H66" s="177" t="str">
        <f t="shared" si="16"/>
        <v/>
      </c>
      <c r="I66" s="177" t="str">
        <f>IF(I65=0,"",I65)</f>
        <v/>
      </c>
      <c r="J66" s="177" t="str">
        <f t="shared" si="16"/>
        <v/>
      </c>
      <c r="K66" s="177" t="str">
        <f t="shared" si="16"/>
        <v/>
      </c>
      <c r="L66" s="177" t="str">
        <f t="shared" si="16"/>
        <v/>
      </c>
      <c r="M66" s="177">
        <f t="shared" ref="M66:AA66" si="17">IF(M65=0,"",M65)</f>
        <v>1</v>
      </c>
      <c r="N66" s="177" t="str">
        <f>IF(N65=0,"",N65)</f>
        <v/>
      </c>
      <c r="O66" s="177">
        <f>IF(O65=0,"",O65)</f>
        <v>9</v>
      </c>
      <c r="P66" s="177">
        <f>IF(P65=0,"",P65)</f>
        <v>11</v>
      </c>
      <c r="Q66" s="177">
        <f t="shared" si="17"/>
        <v>5</v>
      </c>
      <c r="R66" s="177">
        <f t="shared" si="17"/>
        <v>4</v>
      </c>
      <c r="S66" s="177" t="str">
        <f t="shared" si="17"/>
        <v/>
      </c>
      <c r="T66" s="177" t="str">
        <f t="shared" si="17"/>
        <v/>
      </c>
      <c r="U66" s="177" t="str">
        <f t="shared" si="17"/>
        <v/>
      </c>
      <c r="V66" s="177" t="str">
        <f t="shared" si="17"/>
        <v/>
      </c>
      <c r="W66" s="177" t="str">
        <f t="shared" si="17"/>
        <v/>
      </c>
      <c r="X66" s="177" t="str">
        <f t="shared" si="17"/>
        <v/>
      </c>
      <c r="Y66" s="177" t="str">
        <f t="shared" si="17"/>
        <v/>
      </c>
      <c r="Z66" s="177" t="str">
        <f t="shared" si="17"/>
        <v/>
      </c>
      <c r="AA66" s="177" t="str">
        <f t="shared" si="17"/>
        <v/>
      </c>
      <c r="AB66" s="160"/>
    </row>
    <row r="67" spans="1:28" s="161" customFormat="1" x14ac:dyDescent="0.2">
      <c r="A67" s="178" t="s">
        <v>15</v>
      </c>
      <c r="D67" s="180" t="str">
        <f>IF(D66="","",C63+$I54/2)</f>
        <v/>
      </c>
      <c r="E67" s="181"/>
      <c r="F67" s="181"/>
      <c r="G67" s="181"/>
      <c r="H67" s="177" t="str">
        <f>IF(H66="","",E63+$I54/2)</f>
        <v/>
      </c>
      <c r="I67" s="177" t="str">
        <f t="shared" ref="I67:AA67" si="18">IF(I66="","",H63+$I54/2)</f>
        <v/>
      </c>
      <c r="J67" s="177" t="str">
        <f t="shared" si="18"/>
        <v/>
      </c>
      <c r="K67" s="177" t="str">
        <f t="shared" si="18"/>
        <v/>
      </c>
      <c r="L67" s="177" t="str">
        <f t="shared" si="18"/>
        <v/>
      </c>
      <c r="M67" s="177">
        <f t="shared" si="18"/>
        <v>10.170499999999999</v>
      </c>
      <c r="N67" s="177" t="str">
        <f t="shared" si="18"/>
        <v/>
      </c>
      <c r="O67" s="177">
        <f t="shared" si="18"/>
        <v>10.182499999999999</v>
      </c>
      <c r="P67" s="177">
        <f t="shared" si="18"/>
        <v>10.188499999999999</v>
      </c>
      <c r="Q67" s="177">
        <f t="shared" si="18"/>
        <v>10.1945</v>
      </c>
      <c r="R67" s="177">
        <f t="shared" si="18"/>
        <v>10.2005</v>
      </c>
      <c r="S67" s="177" t="str">
        <f t="shared" si="18"/>
        <v/>
      </c>
      <c r="T67" s="177" t="str">
        <f t="shared" si="18"/>
        <v/>
      </c>
      <c r="U67" s="177" t="str">
        <f t="shared" si="18"/>
        <v/>
      </c>
      <c r="V67" s="177" t="str">
        <f t="shared" si="18"/>
        <v/>
      </c>
      <c r="W67" s="177" t="str">
        <f t="shared" si="18"/>
        <v/>
      </c>
      <c r="X67" s="177" t="str">
        <f t="shared" si="18"/>
        <v/>
      </c>
      <c r="Y67" s="177" t="str">
        <f t="shared" si="18"/>
        <v/>
      </c>
      <c r="Z67" s="177" t="str">
        <f t="shared" si="18"/>
        <v/>
      </c>
      <c r="AA67" s="177" t="str">
        <f t="shared" si="18"/>
        <v/>
      </c>
      <c r="AB67" s="160"/>
    </row>
    <row r="68" spans="1:28" s="161" customFormat="1" x14ac:dyDescent="0.2">
      <c r="A68" s="178" t="s">
        <v>16</v>
      </c>
      <c r="D68" s="182" t="str">
        <f>IF(D67="","",NORMDIST(D67,$I$36,$I$40,FALSE))</f>
        <v/>
      </c>
      <c r="E68" s="183" t="str">
        <f>IF(E67="","",NORMDIST(E67,$I$36,$I$40,FALSE))</f>
        <v/>
      </c>
      <c r="F68" s="183" t="str">
        <f>IF(F67="","",NORMDIST(F67,$I$36,$I$40,FALSE))</f>
        <v/>
      </c>
      <c r="G68" s="183" t="str">
        <f>IF(G67="","",NORMDIST(G67,$I$36,$I$40,FALSE))</f>
        <v/>
      </c>
      <c r="H68" s="177" t="str">
        <f t="shared" ref="H68:AA68" si="19">IF(H67="","",NORMDIST(H67,$I$36,$I$40,FALSE))</f>
        <v/>
      </c>
      <c r="I68" s="177" t="str">
        <f t="shared" si="19"/>
        <v/>
      </c>
      <c r="J68" s="177" t="str">
        <f t="shared" si="19"/>
        <v/>
      </c>
      <c r="K68" s="177" t="str">
        <f t="shared" si="19"/>
        <v/>
      </c>
      <c r="L68" s="177" t="str">
        <f t="shared" si="19"/>
        <v/>
      </c>
      <c r="M68" s="177">
        <f t="shared" si="19"/>
        <v>2.3118326781705876</v>
      </c>
      <c r="N68" s="177" t="str">
        <f t="shared" si="19"/>
        <v/>
      </c>
      <c r="O68" s="177">
        <f t="shared" si="19"/>
        <v>38.911321046007451</v>
      </c>
      <c r="P68" s="177">
        <f t="shared" si="19"/>
        <v>55.703338601173847</v>
      </c>
      <c r="Q68" s="177">
        <f t="shared" si="19"/>
        <v>39.523019509073592</v>
      </c>
      <c r="R68" s="177">
        <f t="shared" si="19"/>
        <v>13.898971005596463</v>
      </c>
      <c r="S68" s="177" t="str">
        <f t="shared" si="19"/>
        <v/>
      </c>
      <c r="T68" s="177" t="str">
        <f t="shared" si="19"/>
        <v/>
      </c>
      <c r="U68" s="177" t="str">
        <f t="shared" si="19"/>
        <v/>
      </c>
      <c r="V68" s="177" t="str">
        <f t="shared" si="19"/>
        <v/>
      </c>
      <c r="W68" s="177" t="str">
        <f t="shared" si="19"/>
        <v/>
      </c>
      <c r="X68" s="177" t="str">
        <f t="shared" si="19"/>
        <v/>
      </c>
      <c r="Y68" s="177" t="str">
        <f t="shared" si="19"/>
        <v/>
      </c>
      <c r="Z68" s="177" t="str">
        <f t="shared" si="19"/>
        <v/>
      </c>
      <c r="AA68" s="177" t="str">
        <f t="shared" si="19"/>
        <v/>
      </c>
      <c r="AB68" s="160"/>
    </row>
    <row r="69" spans="1:28" s="165" customFormat="1" x14ac:dyDescent="0.2">
      <c r="A69" s="184" t="s">
        <v>56</v>
      </c>
      <c r="D69" s="185" t="str">
        <f t="shared" ref="D69:L69" si="20">IF(D67="","",(NORMDIST(D67,$I$36,$I$40,FALSE))/$M$68)</f>
        <v/>
      </c>
      <c r="E69" s="185" t="str">
        <f t="shared" si="20"/>
        <v/>
      </c>
      <c r="F69" s="185" t="str">
        <f t="shared" si="20"/>
        <v/>
      </c>
      <c r="G69" s="185" t="str">
        <f t="shared" si="20"/>
        <v/>
      </c>
      <c r="H69" s="185" t="str">
        <f t="shared" si="20"/>
        <v/>
      </c>
      <c r="I69" s="185" t="str">
        <f t="shared" si="20"/>
        <v/>
      </c>
      <c r="J69" s="185" t="str">
        <f t="shared" si="20"/>
        <v/>
      </c>
      <c r="K69" s="185" t="str">
        <f t="shared" si="20"/>
        <v/>
      </c>
      <c r="L69" s="185" t="str">
        <f t="shared" si="20"/>
        <v/>
      </c>
      <c r="M69" s="185">
        <f>IF(M67="","",(NORMDIST(M67,$I$36,$I$40,FALSE))/$M$68)</f>
        <v>1</v>
      </c>
      <c r="N69" s="185" t="str">
        <f t="shared" ref="N69:AA69" si="21">IF(N67="","",(NORMDIST(N67,$I$36,$I$40,FALSE))/$M$68)</f>
        <v/>
      </c>
      <c r="O69" s="185">
        <f t="shared" si="21"/>
        <v>16.831374265718477</v>
      </c>
      <c r="P69" s="185">
        <f t="shared" si="21"/>
        <v>24.094883304986123</v>
      </c>
      <c r="Q69" s="185">
        <f t="shared" si="21"/>
        <v>17.095968874507463</v>
      </c>
      <c r="R69" s="185">
        <f t="shared" si="21"/>
        <v>6.0121007618055975</v>
      </c>
      <c r="S69" s="185" t="str">
        <f t="shared" si="21"/>
        <v/>
      </c>
      <c r="T69" s="185" t="str">
        <f t="shared" si="21"/>
        <v/>
      </c>
      <c r="U69" s="185" t="str">
        <f t="shared" si="21"/>
        <v/>
      </c>
      <c r="V69" s="185" t="str">
        <f t="shared" si="21"/>
        <v/>
      </c>
      <c r="W69" s="185" t="str">
        <f t="shared" si="21"/>
        <v/>
      </c>
      <c r="X69" s="185" t="str">
        <f t="shared" si="21"/>
        <v/>
      </c>
      <c r="Y69" s="185" t="str">
        <f t="shared" si="21"/>
        <v/>
      </c>
      <c r="Z69" s="185" t="str">
        <f t="shared" si="21"/>
        <v/>
      </c>
      <c r="AA69" s="185" t="str">
        <f t="shared" si="21"/>
        <v/>
      </c>
      <c r="AB69" s="160"/>
    </row>
    <row r="70" spans="1:28" s="161" customFormat="1" x14ac:dyDescent="0.2">
      <c r="A70" s="178" t="s">
        <v>19</v>
      </c>
      <c r="E70" s="179">
        <f t="shared" ref="E70:M70" si="22">FREQUENCY($X60:$X61,E63)-FREQUENCY($X60:$X61,D63)</f>
        <v>0</v>
      </c>
      <c r="F70" s="179">
        <f t="shared" si="22"/>
        <v>0</v>
      </c>
      <c r="G70" s="179">
        <f t="shared" si="22"/>
        <v>0</v>
      </c>
      <c r="H70" s="179">
        <f t="shared" si="22"/>
        <v>0</v>
      </c>
      <c r="I70" s="177">
        <f t="shared" si="22"/>
        <v>0</v>
      </c>
      <c r="J70" s="177">
        <f t="shared" si="22"/>
        <v>0</v>
      </c>
      <c r="K70" s="177">
        <f t="shared" si="22"/>
        <v>0</v>
      </c>
      <c r="L70" s="177">
        <f t="shared" si="22"/>
        <v>0</v>
      </c>
      <c r="M70" s="177">
        <f t="shared" si="22"/>
        <v>1</v>
      </c>
      <c r="N70" s="177">
        <f t="shared" ref="N70:AA70" si="23">FREQUENCY($X60:$X61,N63)-FREQUENCY($X60:$X61,M63)</f>
        <v>0</v>
      </c>
      <c r="O70" s="177">
        <f t="shared" si="23"/>
        <v>0</v>
      </c>
      <c r="P70" s="177">
        <f t="shared" si="23"/>
        <v>0</v>
      </c>
      <c r="Q70" s="177">
        <f t="shared" si="23"/>
        <v>0</v>
      </c>
      <c r="R70" s="177">
        <f t="shared" si="23"/>
        <v>0</v>
      </c>
      <c r="S70" s="177">
        <f t="shared" si="23"/>
        <v>0</v>
      </c>
      <c r="T70" s="177">
        <f t="shared" si="23"/>
        <v>0</v>
      </c>
      <c r="U70" s="177">
        <f t="shared" si="23"/>
        <v>1</v>
      </c>
      <c r="V70" s="177">
        <f t="shared" si="23"/>
        <v>0</v>
      </c>
      <c r="W70" s="177">
        <f t="shared" si="23"/>
        <v>0</v>
      </c>
      <c r="X70" s="177">
        <f t="shared" si="23"/>
        <v>0</v>
      </c>
      <c r="Y70" s="177">
        <f t="shared" si="23"/>
        <v>0</v>
      </c>
      <c r="Z70" s="177">
        <f t="shared" si="23"/>
        <v>0</v>
      </c>
      <c r="AA70" s="177">
        <f t="shared" si="23"/>
        <v>0</v>
      </c>
      <c r="AB70" s="160" t="str">
        <f>IF(AB69=0,"",$W$60+20%)</f>
        <v/>
      </c>
    </row>
    <row r="71" spans="1:28" s="161" customFormat="1" x14ac:dyDescent="0.2">
      <c r="A71" s="178" t="s">
        <v>20</v>
      </c>
      <c r="E71" s="160" t="str">
        <f t="shared" ref="E71:J71" si="24">IF(E70=0,"",$W$60+50%)</f>
        <v/>
      </c>
      <c r="F71" s="160" t="str">
        <f t="shared" si="24"/>
        <v/>
      </c>
      <c r="G71" s="160" t="str">
        <f t="shared" si="24"/>
        <v/>
      </c>
      <c r="H71" s="160" t="str">
        <f t="shared" si="24"/>
        <v/>
      </c>
      <c r="I71" s="160" t="str">
        <f t="shared" si="24"/>
        <v/>
      </c>
      <c r="J71" s="160" t="str">
        <f t="shared" si="24"/>
        <v/>
      </c>
      <c r="K71" s="160" t="str">
        <f>IF(K70=0,"",$W$60+50%)</f>
        <v/>
      </c>
      <c r="L71" s="160" t="str">
        <f t="shared" ref="L71:AA71" si="25">IF(L70=0,"",$W$60+50%)</f>
        <v/>
      </c>
      <c r="M71" s="160">
        <f t="shared" si="25"/>
        <v>11.5</v>
      </c>
      <c r="N71" s="160" t="str">
        <f t="shared" si="25"/>
        <v/>
      </c>
      <c r="O71" s="160" t="str">
        <f t="shared" si="25"/>
        <v/>
      </c>
      <c r="P71" s="160" t="str">
        <f t="shared" si="25"/>
        <v/>
      </c>
      <c r="Q71" s="160" t="str">
        <f t="shared" si="25"/>
        <v/>
      </c>
      <c r="R71" s="160" t="str">
        <f t="shared" si="25"/>
        <v/>
      </c>
      <c r="S71" s="160" t="str">
        <f t="shared" si="25"/>
        <v/>
      </c>
      <c r="T71" s="160" t="str">
        <f t="shared" si="25"/>
        <v/>
      </c>
      <c r="U71" s="160">
        <f t="shared" si="25"/>
        <v>11.5</v>
      </c>
      <c r="V71" s="160" t="str">
        <f t="shared" si="25"/>
        <v/>
      </c>
      <c r="W71" s="186" t="str">
        <f t="shared" si="25"/>
        <v/>
      </c>
      <c r="X71" s="160" t="str">
        <f t="shared" si="25"/>
        <v/>
      </c>
      <c r="Y71" s="160" t="str">
        <f t="shared" si="25"/>
        <v/>
      </c>
      <c r="Z71" s="160" t="str">
        <f t="shared" si="25"/>
        <v/>
      </c>
      <c r="AA71" s="160" t="str">
        <f t="shared" si="25"/>
        <v/>
      </c>
      <c r="AB71" s="160"/>
    </row>
    <row r="72" spans="1:28" s="161" customFormat="1" x14ac:dyDescent="0.2"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86"/>
      <c r="X72" s="160"/>
      <c r="Y72" s="160"/>
      <c r="Z72" s="160"/>
      <c r="AA72" s="160"/>
    </row>
    <row r="73" spans="1:28" s="161" customFormat="1" x14ac:dyDescent="0.2">
      <c r="W73" s="187"/>
    </row>
    <row r="74" spans="1:28" s="161" customFormat="1" x14ac:dyDescent="0.2">
      <c r="W74" s="187"/>
    </row>
    <row r="75" spans="1:28" s="161" customFormat="1" x14ac:dyDescent="0.2">
      <c r="W75" s="187"/>
    </row>
    <row r="76" spans="1:28" s="161" customFormat="1" x14ac:dyDescent="0.2">
      <c r="W76" s="187"/>
    </row>
    <row r="77" spans="1:28" s="161" customFormat="1" x14ac:dyDescent="0.2">
      <c r="W77" s="187"/>
    </row>
    <row r="78" spans="1:28" s="161" customFormat="1" x14ac:dyDescent="0.2">
      <c r="W78" s="187"/>
    </row>
    <row r="79" spans="1:28" s="161" customFormat="1" x14ac:dyDescent="0.2">
      <c r="W79" s="187"/>
    </row>
    <row r="80" spans="1:28" s="162" customFormat="1" x14ac:dyDescent="0.2">
      <c r="W80" s="188"/>
      <c r="AB80" s="161"/>
    </row>
    <row r="81" spans="23:28" s="171" customFormat="1" x14ac:dyDescent="0.2">
      <c r="W81" s="172"/>
      <c r="AB81" s="170"/>
    </row>
  </sheetData>
  <mergeCells count="23">
    <mergeCell ref="T56:AA56"/>
    <mergeCell ref="T41:W41"/>
    <mergeCell ref="H49:I49"/>
    <mergeCell ref="T53:U53"/>
    <mergeCell ref="T54:Y54"/>
    <mergeCell ref="T55:Y55"/>
    <mergeCell ref="K54:R58"/>
    <mergeCell ref="K53:M53"/>
    <mergeCell ref="T49:AA52"/>
    <mergeCell ref="T47:W47"/>
    <mergeCell ref="T48:W48"/>
    <mergeCell ref="K36:R40"/>
    <mergeCell ref="K42:R46"/>
    <mergeCell ref="T36:AA40"/>
    <mergeCell ref="T42:AA46"/>
    <mergeCell ref="C1:C2"/>
    <mergeCell ref="K41:M41"/>
    <mergeCell ref="T35:V35"/>
    <mergeCell ref="P5:R5"/>
    <mergeCell ref="P1:R1"/>
    <mergeCell ref="P2:R2"/>
    <mergeCell ref="P3:R3"/>
    <mergeCell ref="P4:R4"/>
  </mergeCells>
  <phoneticPr fontId="22" type="noConversion"/>
  <conditionalFormatting sqref="C3:C62">
    <cfRule type="cellIs" dxfId="13" priority="5" operator="notBetween">
      <formula>$T$1</formula>
      <formula>$T$2</formula>
    </cfRule>
  </conditionalFormatting>
  <conditionalFormatting sqref="I45:I46 AK48">
    <cfRule type="colorScale" priority="8">
      <colorScale>
        <cfvo type="num" val="&quot;&lt;0&quot;"/>
        <cfvo type="num" val="&quot;&gt;0&quot;"/>
        <color rgb="FF00B050"/>
        <color rgb="FFFF0000"/>
      </colorScale>
    </cfRule>
  </conditionalFormatting>
  <conditionalFormatting sqref="AE10:AE39">
    <cfRule type="cellIs" dxfId="12" priority="3" stopIfTrue="1" operator="greaterThan">
      <formula>$I$8</formula>
    </cfRule>
    <cfRule type="cellIs" dxfId="11" priority="4" stopIfTrue="1" operator="lessThan">
      <formula>$I$7</formula>
    </cfRule>
  </conditionalFormatting>
  <conditionalFormatting sqref="AM15:AM44">
    <cfRule type="cellIs" dxfId="10" priority="1" stopIfTrue="1" operator="greaterThan">
      <formula>$I$8</formula>
    </cfRule>
    <cfRule type="cellIs" dxfId="9" priority="2" stopIfTrue="1" operator="lessThan">
      <formula>$I$7</formula>
    </cfRule>
  </conditionalFormatting>
  <printOptions horizontalCentered="1" verticalCentered="1"/>
  <pageMargins left="0" right="0" top="0" bottom="0" header="0" footer="0"/>
  <pageSetup paperSize="287" scale="6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9"/>
  <sheetViews>
    <sheetView showGridLines="0" zoomScaleSheetLayoutView="75" workbookViewId="0">
      <selection activeCell="W3" sqref="W3"/>
    </sheetView>
  </sheetViews>
  <sheetFormatPr baseColWidth="10" defaultColWidth="9.1640625" defaultRowHeight="15" x14ac:dyDescent="0.2"/>
  <cols>
    <col min="1" max="1" width="4.5" customWidth="1"/>
    <col min="2" max="2" width="13.6640625" customWidth="1"/>
    <col min="3" max="3" width="16.5" customWidth="1"/>
    <col min="4" max="7" width="3.5" customWidth="1"/>
    <col min="8" max="8" width="30.33203125" customWidth="1"/>
    <col min="9" max="9" width="24.5" customWidth="1"/>
    <col min="10" max="11" width="10.33203125" customWidth="1"/>
    <col min="12" max="12" width="11.5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5.5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" style="36" customWidth="1"/>
    <col min="29" max="29" width="9.33203125" style="162" bestFit="1" customWidth="1"/>
    <col min="30" max="30" width="15.1640625" style="162" bestFit="1" customWidth="1"/>
  </cols>
  <sheetData>
    <row r="1" spans="1:30" ht="16" x14ac:dyDescent="0.2">
      <c r="A1" s="6"/>
      <c r="B1" s="6" t="s">
        <v>22</v>
      </c>
      <c r="C1" s="200" t="str">
        <f>I3</f>
        <v>123456-2</v>
      </c>
      <c r="D1" s="7"/>
      <c r="E1" s="7"/>
      <c r="F1" s="7"/>
      <c r="G1" s="7"/>
      <c r="H1" s="11" t="s">
        <v>24</v>
      </c>
      <c r="I1" s="32"/>
      <c r="J1" s="52" t="s">
        <v>37</v>
      </c>
      <c r="K1" s="11"/>
      <c r="L1" s="146">
        <v>40793</v>
      </c>
      <c r="M1" s="11" t="s">
        <v>39</v>
      </c>
      <c r="N1" s="46"/>
      <c r="O1" s="46"/>
      <c r="P1" s="206"/>
      <c r="Q1" s="207"/>
      <c r="R1" s="208"/>
      <c r="S1" s="11" t="s">
        <v>17</v>
      </c>
      <c r="T1" s="33">
        <v>8</v>
      </c>
      <c r="U1" s="11" t="s">
        <v>42</v>
      </c>
      <c r="V1" s="62"/>
      <c r="W1" s="64">
        <f ca="1">TODAY()</f>
        <v>42611</v>
      </c>
      <c r="X1" s="7"/>
      <c r="Y1" s="7"/>
      <c r="Z1" s="7"/>
      <c r="AA1" s="7"/>
      <c r="AB1" s="155"/>
    </row>
    <row r="2" spans="1:30" ht="18" x14ac:dyDescent="0.2">
      <c r="A2" s="67" t="s">
        <v>45</v>
      </c>
      <c r="B2" s="67" t="s">
        <v>1</v>
      </c>
      <c r="C2" s="201"/>
      <c r="D2" s="8"/>
      <c r="E2" s="8"/>
      <c r="F2" s="8"/>
      <c r="G2" s="8"/>
      <c r="H2" s="50" t="s">
        <v>25</v>
      </c>
      <c r="I2" s="47"/>
      <c r="J2" s="50" t="s">
        <v>38</v>
      </c>
      <c r="K2" s="2"/>
      <c r="L2" s="47"/>
      <c r="M2" s="11" t="s">
        <v>26</v>
      </c>
      <c r="N2" s="49"/>
      <c r="O2" s="49"/>
      <c r="P2" s="209" t="s">
        <v>74</v>
      </c>
      <c r="Q2" s="210"/>
      <c r="R2" s="211"/>
      <c r="S2" s="11" t="s">
        <v>18</v>
      </c>
      <c r="T2" s="33">
        <v>8.0090000000000003</v>
      </c>
      <c r="U2" s="63" t="s">
        <v>44</v>
      </c>
      <c r="V2" s="48"/>
      <c r="W2" s="65">
        <v>42464</v>
      </c>
      <c r="X2" s="166"/>
      <c r="Y2" s="166"/>
      <c r="Z2" s="166"/>
      <c r="AA2" s="166"/>
      <c r="AB2" s="168"/>
      <c r="AC2" s="162" t="s">
        <v>60</v>
      </c>
      <c r="AD2" s="162" t="s">
        <v>61</v>
      </c>
    </row>
    <row r="3" spans="1:30" ht="16" x14ac:dyDescent="0.2">
      <c r="A3" s="66">
        <v>1</v>
      </c>
      <c r="B3" s="150">
        <v>1</v>
      </c>
      <c r="C3" s="140">
        <v>8.0037000000000003</v>
      </c>
      <c r="D3" s="9">
        <f t="shared" ref="D3:D62" si="0">$T$1</f>
        <v>8</v>
      </c>
      <c r="E3" s="9">
        <f t="shared" ref="E3:E62" si="1">$T$2</f>
        <v>8.0090000000000003</v>
      </c>
      <c r="F3" s="10">
        <f>$I$43</f>
        <v>7.9922358133106064</v>
      </c>
      <c r="G3" s="10">
        <f>$I$44</f>
        <v>8.0142078230530309</v>
      </c>
      <c r="H3" s="11" t="s">
        <v>34</v>
      </c>
      <c r="I3" s="32" t="s">
        <v>64</v>
      </c>
      <c r="J3" s="2"/>
      <c r="K3" s="2"/>
      <c r="L3" s="76"/>
      <c r="M3" s="54" t="s">
        <v>27</v>
      </c>
      <c r="N3" s="12"/>
      <c r="O3" s="3"/>
      <c r="P3" s="203" t="s">
        <v>58</v>
      </c>
      <c r="Q3" s="204"/>
      <c r="R3" s="205"/>
      <c r="S3" s="11" t="s">
        <v>23</v>
      </c>
      <c r="T3" s="12">
        <f>(T1+T2)/2</f>
        <v>8.0045000000000002</v>
      </c>
      <c r="W3" s="55"/>
      <c r="X3" s="167"/>
      <c r="Y3" s="167"/>
      <c r="Z3" s="167"/>
      <c r="AA3" s="167"/>
      <c r="AB3" s="169">
        <f>(C3-$I$36)/$I$40</f>
        <v>0.13057935722407354</v>
      </c>
      <c r="AC3" s="163">
        <f>IF(C3="","",RANK(C3,$C$3:$C$62,TRUE))</f>
        <v>23</v>
      </c>
      <c r="AD3" s="164">
        <f>NORMSINV(AC3/(MAX(AC3:AC62)+1))</f>
        <v>-0.2257079538601594</v>
      </c>
    </row>
    <row r="4" spans="1:30" ht="20" x14ac:dyDescent="0.35">
      <c r="A4" s="66">
        <f t="shared" ref="A4:A10" si="2">A3+1</f>
        <v>2</v>
      </c>
      <c r="B4" s="150">
        <f>B3+1</f>
        <v>2</v>
      </c>
      <c r="C4" s="135">
        <v>8.0030000000000001</v>
      </c>
      <c r="D4" s="9">
        <f t="shared" si="0"/>
        <v>8</v>
      </c>
      <c r="E4" s="9">
        <f t="shared" si="1"/>
        <v>8.0090000000000003</v>
      </c>
      <c r="F4" s="68">
        <f t="shared" ref="F4:F62" si="3">$I$43</f>
        <v>7.9922358133106064</v>
      </c>
      <c r="G4" s="10">
        <f t="shared" ref="G4:G62" si="4">$I$44</f>
        <v>8.0142078230530309</v>
      </c>
      <c r="H4" s="13" t="s">
        <v>35</v>
      </c>
      <c r="I4" s="32" t="s">
        <v>63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9.0000000000003411E-3</v>
      </c>
      <c r="U4" s="14"/>
      <c r="V4" s="14"/>
      <c r="W4" s="55"/>
      <c r="X4" s="167"/>
      <c r="Y4" s="17"/>
      <c r="Z4" s="167"/>
      <c r="AA4" s="167"/>
      <c r="AB4" s="169">
        <f t="shared" ref="AB4:AB62" si="5">(C4-$I$36)/$I$40</f>
        <v>-6.0572933769646418E-2</v>
      </c>
      <c r="AC4" s="163">
        <f t="shared" ref="AC4:AC62" si="6">IF(C4="","",RANK(C4,$C$3:$C$62,TRUE))</f>
        <v>18</v>
      </c>
      <c r="AD4" s="164">
        <f t="shared" ref="AD4:AD62" si="7">NORMSINV(AC4/(MAX(AC4:AC63)+1))</f>
        <v>-0.46370775145717902</v>
      </c>
    </row>
    <row r="5" spans="1:30" ht="20" x14ac:dyDescent="0.35">
      <c r="A5" s="66">
        <f t="shared" si="2"/>
        <v>3</v>
      </c>
      <c r="B5" s="150">
        <f t="shared" ref="B5:B61" si="8">B4+1</f>
        <v>3</v>
      </c>
      <c r="C5" s="135">
        <v>8.0043000000000006</v>
      </c>
      <c r="D5" s="9">
        <f t="shared" si="0"/>
        <v>8</v>
      </c>
      <c r="E5" s="9">
        <f t="shared" si="1"/>
        <v>8.0090000000000003</v>
      </c>
      <c r="F5" s="10">
        <f t="shared" si="3"/>
        <v>7.9922358133106064</v>
      </c>
      <c r="G5" s="10">
        <f t="shared" si="4"/>
        <v>8.0142078230530309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167"/>
      <c r="Y5" s="17" t="s">
        <v>62</v>
      </c>
      <c r="Z5" s="167"/>
      <c r="AA5" s="167"/>
      <c r="AB5" s="169">
        <f t="shared" si="5"/>
        <v>0.29442417807590276</v>
      </c>
      <c r="AC5" s="163">
        <f t="shared" si="6"/>
        <v>30</v>
      </c>
      <c r="AD5" s="164">
        <f t="shared" si="7"/>
        <v>8.9642351075762544E-2</v>
      </c>
    </row>
    <row r="6" spans="1:30" x14ac:dyDescent="0.2">
      <c r="A6" s="66">
        <f t="shared" si="2"/>
        <v>4</v>
      </c>
      <c r="B6" s="150">
        <f t="shared" si="8"/>
        <v>4</v>
      </c>
      <c r="C6" s="135">
        <v>8.0042000000000009</v>
      </c>
      <c r="D6" s="9">
        <f t="shared" si="0"/>
        <v>8</v>
      </c>
      <c r="E6" s="9">
        <f t="shared" si="1"/>
        <v>8.0090000000000003</v>
      </c>
      <c r="F6" s="10">
        <f t="shared" si="3"/>
        <v>7.9922358133106064</v>
      </c>
      <c r="G6" s="10">
        <f t="shared" si="4"/>
        <v>8.0142078230530309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5">
        <f t="shared" si="5"/>
        <v>0.2671167079340121</v>
      </c>
      <c r="AC6" s="163">
        <f t="shared" si="6"/>
        <v>29</v>
      </c>
      <c r="AD6" s="164">
        <f t="shared" si="7"/>
        <v>4.4776176695516381E-2</v>
      </c>
    </row>
    <row r="7" spans="1:30" x14ac:dyDescent="0.2">
      <c r="A7" s="66">
        <f t="shared" si="2"/>
        <v>5</v>
      </c>
      <c r="B7" s="150">
        <f t="shared" si="8"/>
        <v>5</v>
      </c>
      <c r="C7" s="135">
        <v>8.0053000000000001</v>
      </c>
      <c r="D7" s="9">
        <f t="shared" si="0"/>
        <v>8</v>
      </c>
      <c r="E7" s="9">
        <f t="shared" si="1"/>
        <v>8.0090000000000003</v>
      </c>
      <c r="F7" s="10">
        <f t="shared" si="3"/>
        <v>7.9922358133106064</v>
      </c>
      <c r="G7" s="10">
        <f t="shared" si="4"/>
        <v>8.0142078230530309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5">
        <f t="shared" si="5"/>
        <v>0.56749887949529487</v>
      </c>
      <c r="AC7" s="163">
        <f t="shared" si="6"/>
        <v>44</v>
      </c>
      <c r="AD7" s="164">
        <f t="shared" si="7"/>
        <v>0.79163860774337469</v>
      </c>
    </row>
    <row r="8" spans="1:30" x14ac:dyDescent="0.2">
      <c r="A8" s="66">
        <f t="shared" si="2"/>
        <v>6</v>
      </c>
      <c r="B8" s="150">
        <f t="shared" si="8"/>
        <v>6</v>
      </c>
      <c r="C8" s="140">
        <v>8.0052000000000003</v>
      </c>
      <c r="D8" s="9">
        <f t="shared" si="0"/>
        <v>8</v>
      </c>
      <c r="E8" s="9">
        <f t="shared" si="1"/>
        <v>8.0090000000000003</v>
      </c>
      <c r="F8" s="10">
        <f t="shared" si="3"/>
        <v>7.9922358133106064</v>
      </c>
      <c r="G8" s="10">
        <f t="shared" si="4"/>
        <v>8.0142078230530309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5">
        <f t="shared" si="5"/>
        <v>0.54019140935340415</v>
      </c>
      <c r="AC8" s="163">
        <f t="shared" si="6"/>
        <v>42</v>
      </c>
      <c r="AD8" s="164">
        <f t="shared" si="7"/>
        <v>0.67448975019608193</v>
      </c>
    </row>
    <row r="9" spans="1:30" x14ac:dyDescent="0.2">
      <c r="A9" s="66">
        <f t="shared" si="2"/>
        <v>7</v>
      </c>
      <c r="B9" s="150">
        <f t="shared" si="8"/>
        <v>7</v>
      </c>
      <c r="C9" s="140">
        <v>8.0069999999999997</v>
      </c>
      <c r="D9" s="9">
        <f t="shared" si="0"/>
        <v>8</v>
      </c>
      <c r="E9" s="9">
        <f t="shared" si="1"/>
        <v>8.0090000000000003</v>
      </c>
      <c r="F9" s="10">
        <f t="shared" si="3"/>
        <v>7.9922358133106064</v>
      </c>
      <c r="G9" s="10">
        <f t="shared" si="4"/>
        <v>8.0142078230530309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5">
        <f t="shared" si="5"/>
        <v>1.0317258719084068</v>
      </c>
      <c r="AC9" s="163">
        <f t="shared" si="6"/>
        <v>51</v>
      </c>
      <c r="AD9" s="164">
        <f t="shared" si="7"/>
        <v>1.3451666341766386</v>
      </c>
    </row>
    <row r="10" spans="1:30" x14ac:dyDescent="0.2">
      <c r="A10" s="66">
        <f t="shared" si="2"/>
        <v>8</v>
      </c>
      <c r="B10" s="150">
        <f t="shared" si="8"/>
        <v>8</v>
      </c>
      <c r="C10" s="135">
        <v>8.0047999999999995</v>
      </c>
      <c r="D10" s="9">
        <f t="shared" si="0"/>
        <v>8</v>
      </c>
      <c r="E10" s="9">
        <f t="shared" si="1"/>
        <v>8.0090000000000003</v>
      </c>
      <c r="F10" s="10">
        <f t="shared" si="3"/>
        <v>7.9922358133106064</v>
      </c>
      <c r="G10" s="10">
        <f t="shared" si="4"/>
        <v>8.0142078230530309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5">
        <f t="shared" si="5"/>
        <v>0.43096152878535626</v>
      </c>
      <c r="AC10" s="163">
        <f t="shared" si="6"/>
        <v>34</v>
      </c>
      <c r="AD10" s="164">
        <f t="shared" si="7"/>
        <v>0.27188000539926077</v>
      </c>
    </row>
    <row r="11" spans="1:30" x14ac:dyDescent="0.2">
      <c r="A11" s="66">
        <f>A10+1</f>
        <v>9</v>
      </c>
      <c r="B11" s="150">
        <f t="shared" si="8"/>
        <v>9</v>
      </c>
      <c r="C11" s="135">
        <v>8.0070999999999994</v>
      </c>
      <c r="D11" s="9">
        <f t="shared" si="0"/>
        <v>8</v>
      </c>
      <c r="E11" s="9">
        <f t="shared" si="1"/>
        <v>8.0090000000000003</v>
      </c>
      <c r="F11" s="10">
        <f t="shared" si="3"/>
        <v>7.9922358133106064</v>
      </c>
      <c r="G11" s="10">
        <f t="shared" si="4"/>
        <v>8.0142078230530309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5">
        <f t="shared" si="5"/>
        <v>1.0590333420502975</v>
      </c>
      <c r="AC11" s="163">
        <f t="shared" si="6"/>
        <v>52</v>
      </c>
      <c r="AD11" s="164">
        <f t="shared" si="7"/>
        <v>1.4652337926855228</v>
      </c>
    </row>
    <row r="12" spans="1:30" x14ac:dyDescent="0.2">
      <c r="A12" s="66">
        <f t="shared" ref="A12:A62" si="9">A11+1</f>
        <v>10</v>
      </c>
      <c r="B12" s="150">
        <f t="shared" si="8"/>
        <v>10</v>
      </c>
      <c r="C12" s="135">
        <v>8.0065000000000008</v>
      </c>
      <c r="D12" s="9">
        <f t="shared" si="0"/>
        <v>8</v>
      </c>
      <c r="E12" s="9">
        <f t="shared" si="1"/>
        <v>8.0090000000000003</v>
      </c>
      <c r="F12" s="10">
        <f t="shared" si="3"/>
        <v>7.9922358133106064</v>
      </c>
      <c r="G12" s="10">
        <f t="shared" si="4"/>
        <v>8.0142078230530309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5">
        <f t="shared" si="5"/>
        <v>0.89518852119895331</v>
      </c>
      <c r="AC12" s="163">
        <f t="shared" si="6"/>
        <v>50</v>
      </c>
      <c r="AD12" s="164">
        <f t="shared" si="7"/>
        <v>1.2418667918433208</v>
      </c>
    </row>
    <row r="13" spans="1:30" x14ac:dyDescent="0.2">
      <c r="A13" s="66">
        <f t="shared" si="9"/>
        <v>11</v>
      </c>
      <c r="B13" s="150">
        <f t="shared" si="8"/>
        <v>11</v>
      </c>
      <c r="C13" s="135">
        <v>8.0039999999999996</v>
      </c>
      <c r="D13" s="9">
        <f t="shared" si="0"/>
        <v>8</v>
      </c>
      <c r="E13" s="9">
        <f t="shared" si="1"/>
        <v>8.0090000000000003</v>
      </c>
      <c r="F13" s="10">
        <f t="shared" si="3"/>
        <v>7.9922358133106064</v>
      </c>
      <c r="G13" s="10">
        <f t="shared" si="4"/>
        <v>8.0142078230530309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5">
        <f t="shared" si="5"/>
        <v>0.21250176764974563</v>
      </c>
      <c r="AC13" s="163">
        <f t="shared" si="6"/>
        <v>26</v>
      </c>
      <c r="AD13" s="164">
        <f t="shared" si="7"/>
        <v>-8.9642351075762544E-2</v>
      </c>
    </row>
    <row r="14" spans="1:30" x14ac:dyDescent="0.2">
      <c r="A14" s="66">
        <f t="shared" si="9"/>
        <v>12</v>
      </c>
      <c r="B14" s="150">
        <f t="shared" si="8"/>
        <v>12</v>
      </c>
      <c r="C14" s="135">
        <v>8.0051000000000005</v>
      </c>
      <c r="D14" s="9">
        <f t="shared" si="0"/>
        <v>8</v>
      </c>
      <c r="E14" s="9">
        <f t="shared" si="1"/>
        <v>8.0090000000000003</v>
      </c>
      <c r="F14" s="10">
        <f t="shared" si="3"/>
        <v>7.9922358133106064</v>
      </c>
      <c r="G14" s="10">
        <f t="shared" si="4"/>
        <v>8.0142078230530309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5">
        <f t="shared" si="5"/>
        <v>0.51288393921151343</v>
      </c>
      <c r="AC14" s="163">
        <f t="shared" si="6"/>
        <v>40</v>
      </c>
      <c r="AD14" s="164">
        <f t="shared" si="7"/>
        <v>0.56594882193286311</v>
      </c>
    </row>
    <row r="15" spans="1:30" x14ac:dyDescent="0.2">
      <c r="A15" s="66">
        <f t="shared" si="9"/>
        <v>13</v>
      </c>
      <c r="B15" s="150">
        <f t="shared" si="8"/>
        <v>13</v>
      </c>
      <c r="C15" s="135">
        <v>8.0038</v>
      </c>
      <c r="D15" s="9">
        <f t="shared" si="0"/>
        <v>8</v>
      </c>
      <c r="E15" s="9">
        <f t="shared" si="1"/>
        <v>8.0090000000000003</v>
      </c>
      <c r="F15" s="10">
        <f t="shared" si="3"/>
        <v>7.9922358133106064</v>
      </c>
      <c r="G15" s="10">
        <f t="shared" si="4"/>
        <v>8.0142078230530309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5">
        <f t="shared" si="5"/>
        <v>0.15788682736596424</v>
      </c>
      <c r="AC15" s="163">
        <f t="shared" si="6"/>
        <v>25</v>
      </c>
      <c r="AD15" s="164">
        <f t="shared" si="7"/>
        <v>-0.13468979400891959</v>
      </c>
    </row>
    <row r="16" spans="1:30" x14ac:dyDescent="0.2">
      <c r="A16" s="66">
        <f t="shared" si="9"/>
        <v>14</v>
      </c>
      <c r="B16" s="150">
        <f t="shared" si="8"/>
        <v>14</v>
      </c>
      <c r="C16" s="135">
        <v>8.0021000000000004</v>
      </c>
      <c r="D16" s="9">
        <f t="shared" si="0"/>
        <v>8</v>
      </c>
      <c r="E16" s="9">
        <f t="shared" si="1"/>
        <v>8.0090000000000003</v>
      </c>
      <c r="F16" s="10">
        <f t="shared" si="3"/>
        <v>7.9922358133106064</v>
      </c>
      <c r="G16" s="10">
        <f t="shared" si="4"/>
        <v>8.0142078230530309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5">
        <f t="shared" si="5"/>
        <v>-0.30634016504714778</v>
      </c>
      <c r="AC16" s="163">
        <f t="shared" si="6"/>
        <v>17</v>
      </c>
      <c r="AD16" s="164">
        <f t="shared" si="7"/>
        <v>-0.51415610074453411</v>
      </c>
    </row>
    <row r="17" spans="1:30" x14ac:dyDescent="0.2">
      <c r="A17" s="66">
        <f t="shared" si="9"/>
        <v>15</v>
      </c>
      <c r="B17" s="150">
        <f t="shared" si="8"/>
        <v>15</v>
      </c>
      <c r="C17" s="135">
        <v>8.0094999999999992</v>
      </c>
      <c r="D17" s="9">
        <f t="shared" si="0"/>
        <v>8</v>
      </c>
      <c r="E17" s="9">
        <f t="shared" si="1"/>
        <v>8.0090000000000003</v>
      </c>
      <c r="F17" s="10">
        <f t="shared" si="3"/>
        <v>7.9922358133106064</v>
      </c>
      <c r="G17" s="10">
        <f t="shared" si="4"/>
        <v>8.0142078230530309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5">
        <f t="shared" si="5"/>
        <v>1.7144126254571295</v>
      </c>
      <c r="AC17" s="163">
        <f t="shared" si="6"/>
        <v>55</v>
      </c>
      <c r="AD17" s="164">
        <f t="shared" si="7"/>
        <v>2.100165492844468</v>
      </c>
    </row>
    <row r="18" spans="1:30" x14ac:dyDescent="0.2">
      <c r="A18" s="66">
        <f t="shared" si="9"/>
        <v>16</v>
      </c>
      <c r="B18" s="150">
        <f t="shared" si="8"/>
        <v>16</v>
      </c>
      <c r="C18" s="135">
        <v>8.0074000000000005</v>
      </c>
      <c r="D18" s="9">
        <f t="shared" si="0"/>
        <v>8</v>
      </c>
      <c r="E18" s="9">
        <f t="shared" si="1"/>
        <v>8.0090000000000003</v>
      </c>
      <c r="F18" s="10">
        <f t="shared" si="3"/>
        <v>7.9922358133106064</v>
      </c>
      <c r="G18" s="10">
        <f t="shared" si="4"/>
        <v>8.0142078230530309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5">
        <f t="shared" si="5"/>
        <v>1.1409557524764546</v>
      </c>
      <c r="AC18" s="163">
        <f t="shared" si="6"/>
        <v>54</v>
      </c>
      <c r="AD18" s="164">
        <f t="shared" si="7"/>
        <v>2.0928377985057733</v>
      </c>
    </row>
    <row r="19" spans="1:30" x14ac:dyDescent="0.2">
      <c r="A19" s="66">
        <f t="shared" si="9"/>
        <v>17</v>
      </c>
      <c r="B19" s="150">
        <f t="shared" si="8"/>
        <v>17</v>
      </c>
      <c r="C19" s="135">
        <v>8.0045999999999999</v>
      </c>
      <c r="D19" s="9">
        <f t="shared" si="0"/>
        <v>8</v>
      </c>
      <c r="E19" s="9">
        <f t="shared" si="1"/>
        <v>8.0090000000000003</v>
      </c>
      <c r="F19" s="10">
        <f t="shared" si="3"/>
        <v>7.9922358133106064</v>
      </c>
      <c r="G19" s="10">
        <f t="shared" si="4"/>
        <v>8.0142078230530309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5">
        <f t="shared" si="5"/>
        <v>0.37634658850157487</v>
      </c>
      <c r="AC19" s="163">
        <f t="shared" si="6"/>
        <v>32</v>
      </c>
      <c r="AD19" s="164">
        <f t="shared" si="7"/>
        <v>0.23421919391461951</v>
      </c>
    </row>
    <row r="20" spans="1:30" x14ac:dyDescent="0.2">
      <c r="A20" s="66">
        <f t="shared" si="9"/>
        <v>18</v>
      </c>
      <c r="B20" s="150">
        <f t="shared" si="8"/>
        <v>18</v>
      </c>
      <c r="C20" s="135">
        <v>8.0052000000000003</v>
      </c>
      <c r="D20" s="9">
        <f t="shared" si="0"/>
        <v>8</v>
      </c>
      <c r="E20" s="9">
        <f t="shared" si="1"/>
        <v>8.0090000000000003</v>
      </c>
      <c r="F20" s="10">
        <f t="shared" si="3"/>
        <v>7.9922358133106064</v>
      </c>
      <c r="G20" s="10">
        <f t="shared" si="4"/>
        <v>8.0142078230530309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5">
        <f t="shared" si="5"/>
        <v>0.54019140935340415</v>
      </c>
      <c r="AC20" s="163">
        <f t="shared" si="6"/>
        <v>42</v>
      </c>
      <c r="AD20" s="164">
        <f t="shared" si="7"/>
        <v>0.76470967378638721</v>
      </c>
    </row>
    <row r="21" spans="1:30" x14ac:dyDescent="0.2">
      <c r="A21" s="66">
        <f t="shared" si="9"/>
        <v>19</v>
      </c>
      <c r="B21" s="150">
        <f t="shared" si="8"/>
        <v>19</v>
      </c>
      <c r="C21" s="135">
        <v>8.0031999999999996</v>
      </c>
      <c r="D21" s="9">
        <f t="shared" si="0"/>
        <v>8</v>
      </c>
      <c r="E21" s="9">
        <f t="shared" si="1"/>
        <v>8.0090000000000003</v>
      </c>
      <c r="F21" s="10">
        <f t="shared" si="3"/>
        <v>7.9922358133106064</v>
      </c>
      <c r="G21" s="10">
        <f t="shared" si="4"/>
        <v>8.0142078230530309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5">
        <f t="shared" si="5"/>
        <v>-5.9579934858650287E-3</v>
      </c>
      <c r="AC21" s="163">
        <f t="shared" si="6"/>
        <v>22</v>
      </c>
      <c r="AD21" s="164">
        <f t="shared" si="7"/>
        <v>-0.23421919391461965</v>
      </c>
    </row>
    <row r="22" spans="1:30" x14ac:dyDescent="0.2">
      <c r="A22" s="66">
        <f t="shared" si="9"/>
        <v>20</v>
      </c>
      <c r="B22" s="150">
        <f t="shared" si="8"/>
        <v>20</v>
      </c>
      <c r="C22" s="136">
        <v>8.0015999999999998</v>
      </c>
      <c r="D22" s="9">
        <f t="shared" si="0"/>
        <v>8</v>
      </c>
      <c r="E22" s="9">
        <f t="shared" si="1"/>
        <v>8.0090000000000003</v>
      </c>
      <c r="F22" s="10">
        <f t="shared" si="3"/>
        <v>7.9922358133106064</v>
      </c>
      <c r="G22" s="10">
        <f t="shared" si="4"/>
        <v>8.0142078230530309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5">
        <f t="shared" si="5"/>
        <v>-0.44287751575708634</v>
      </c>
      <c r="AC22" s="163">
        <f t="shared" si="6"/>
        <v>13</v>
      </c>
      <c r="AD22" s="164">
        <f t="shared" si="7"/>
        <v>-0.70392178882851375</v>
      </c>
    </row>
    <row r="23" spans="1:30" x14ac:dyDescent="0.2">
      <c r="A23" s="66">
        <f t="shared" si="9"/>
        <v>21</v>
      </c>
      <c r="B23" s="150">
        <f t="shared" si="8"/>
        <v>21</v>
      </c>
      <c r="C23" s="135">
        <v>8.0020000000000007</v>
      </c>
      <c r="D23" s="9">
        <f t="shared" si="0"/>
        <v>8</v>
      </c>
      <c r="E23" s="9">
        <f t="shared" si="1"/>
        <v>8.0090000000000003</v>
      </c>
      <c r="F23" s="10">
        <f t="shared" si="3"/>
        <v>7.9922358133106064</v>
      </c>
      <c r="G23" s="10">
        <f t="shared" si="4"/>
        <v>8.0142078230530309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5">
        <f t="shared" si="5"/>
        <v>-0.33364763518903845</v>
      </c>
      <c r="AC23" s="163">
        <f t="shared" si="6"/>
        <v>14</v>
      </c>
      <c r="AD23" s="164">
        <f t="shared" si="7"/>
        <v>-0.64563074927598219</v>
      </c>
    </row>
    <row r="24" spans="1:30" x14ac:dyDescent="0.2">
      <c r="A24" s="66">
        <f t="shared" si="9"/>
        <v>22</v>
      </c>
      <c r="B24" s="150">
        <f t="shared" si="8"/>
        <v>22</v>
      </c>
      <c r="C24" s="135">
        <v>8</v>
      </c>
      <c r="D24" s="9">
        <f t="shared" si="0"/>
        <v>8</v>
      </c>
      <c r="E24" s="9">
        <f t="shared" si="1"/>
        <v>8.0090000000000003</v>
      </c>
      <c r="F24" s="10">
        <f t="shared" si="3"/>
        <v>7.9922358133106064</v>
      </c>
      <c r="G24" s="10">
        <f t="shared" si="4"/>
        <v>8.0142078230530309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5">
        <f>(C24-$I$36)/$I$40</f>
        <v>-0.87979703802830767</v>
      </c>
      <c r="AC24" s="163">
        <f>IF(C24="","",RANK(C24,$C$3:$C$62,TRUE))</f>
        <v>6</v>
      </c>
      <c r="AD24" s="164">
        <f t="shared" si="7"/>
        <v>-1.2206403488473501</v>
      </c>
    </row>
    <row r="25" spans="1:30" x14ac:dyDescent="0.2">
      <c r="A25" s="66">
        <f t="shared" si="9"/>
        <v>23</v>
      </c>
      <c r="B25" s="150">
        <f t="shared" si="8"/>
        <v>23</v>
      </c>
      <c r="C25" s="140">
        <v>7.9977999999999998</v>
      </c>
      <c r="D25" s="9">
        <f t="shared" si="0"/>
        <v>8</v>
      </c>
      <c r="E25" s="9">
        <f t="shared" si="1"/>
        <v>8.0090000000000003</v>
      </c>
      <c r="F25" s="10">
        <f t="shared" si="3"/>
        <v>7.9922358133106064</v>
      </c>
      <c r="G25" s="10">
        <f t="shared" si="4"/>
        <v>8.0142078230530309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5">
        <f t="shared" si="5"/>
        <v>-1.4805613811513583</v>
      </c>
      <c r="AC25" s="163">
        <f t="shared" si="6"/>
        <v>3</v>
      </c>
      <c r="AD25" s="164">
        <f t="shared" si="7"/>
        <v>-1.5932188180230502</v>
      </c>
    </row>
    <row r="26" spans="1:30" x14ac:dyDescent="0.2">
      <c r="A26" s="66">
        <f t="shared" si="9"/>
        <v>24</v>
      </c>
      <c r="B26" s="150">
        <f t="shared" si="8"/>
        <v>24</v>
      </c>
      <c r="C26" s="135">
        <v>8.0046999999999997</v>
      </c>
      <c r="D26" s="9">
        <f t="shared" si="0"/>
        <v>8</v>
      </c>
      <c r="E26" s="9">
        <f t="shared" si="1"/>
        <v>8.0090000000000003</v>
      </c>
      <c r="F26" s="10">
        <f t="shared" si="3"/>
        <v>7.9922358133106064</v>
      </c>
      <c r="G26" s="10">
        <f t="shared" si="4"/>
        <v>8.0142078230530309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5">
        <f t="shared" si="5"/>
        <v>0.4036540586434656</v>
      </c>
      <c r="AC26" s="163">
        <f t="shared" si="6"/>
        <v>33</v>
      </c>
      <c r="AD26" s="164">
        <f t="shared" si="7"/>
        <v>0.28221614706250825</v>
      </c>
    </row>
    <row r="27" spans="1:30" x14ac:dyDescent="0.2">
      <c r="A27" s="66">
        <f t="shared" si="9"/>
        <v>25</v>
      </c>
      <c r="B27" s="150">
        <f t="shared" si="8"/>
        <v>25</v>
      </c>
      <c r="C27" s="135">
        <v>8.0051000000000005</v>
      </c>
      <c r="D27" s="9">
        <f t="shared" si="0"/>
        <v>8</v>
      </c>
      <c r="E27" s="9">
        <f t="shared" si="1"/>
        <v>8.0090000000000003</v>
      </c>
      <c r="F27" s="10">
        <f t="shared" si="3"/>
        <v>7.9922358133106064</v>
      </c>
      <c r="G27" s="10">
        <f t="shared" si="4"/>
        <v>8.0142078230530309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5">
        <f t="shared" si="5"/>
        <v>0.51288393921151343</v>
      </c>
      <c r="AC27" s="163">
        <f t="shared" si="6"/>
        <v>40</v>
      </c>
      <c r="AD27" s="164">
        <f t="shared" si="7"/>
        <v>0.64563074927598207</v>
      </c>
    </row>
    <row r="28" spans="1:30" x14ac:dyDescent="0.2">
      <c r="A28" s="66">
        <f t="shared" si="9"/>
        <v>26</v>
      </c>
      <c r="B28" s="150">
        <f t="shared" si="8"/>
        <v>26</v>
      </c>
      <c r="C28" s="135">
        <v>8.0061</v>
      </c>
      <c r="D28" s="9">
        <f t="shared" si="0"/>
        <v>8</v>
      </c>
      <c r="E28" s="9">
        <f t="shared" si="1"/>
        <v>8.0090000000000003</v>
      </c>
      <c r="F28" s="10">
        <f t="shared" si="3"/>
        <v>7.9922358133106064</v>
      </c>
      <c r="G28" s="10">
        <f t="shared" si="4"/>
        <v>8.0142078230530309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5">
        <f t="shared" si="5"/>
        <v>0.78595864063090548</v>
      </c>
      <c r="AC28" s="163">
        <f t="shared" si="6"/>
        <v>49</v>
      </c>
      <c r="AD28" s="164">
        <f t="shared" si="7"/>
        <v>1.3249576888929773</v>
      </c>
    </row>
    <row r="29" spans="1:30" x14ac:dyDescent="0.2">
      <c r="A29" s="66">
        <f t="shared" si="9"/>
        <v>27</v>
      </c>
      <c r="B29" s="150">
        <f t="shared" si="8"/>
        <v>27</v>
      </c>
      <c r="C29" s="135">
        <v>8.0073000000000008</v>
      </c>
      <c r="D29" s="9">
        <f t="shared" si="0"/>
        <v>8</v>
      </c>
      <c r="E29" s="9">
        <f t="shared" si="1"/>
        <v>8.0090000000000003</v>
      </c>
      <c r="F29" s="10">
        <f t="shared" si="3"/>
        <v>7.9922358133106064</v>
      </c>
      <c r="G29" s="10">
        <f t="shared" si="4"/>
        <v>8.0142078230530309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5">
        <f t="shared" si="5"/>
        <v>1.1136482823345639</v>
      </c>
      <c r="AC29" s="163">
        <f t="shared" si="6"/>
        <v>53</v>
      </c>
      <c r="AD29" s="164">
        <f t="shared" si="7"/>
        <v>2.0853555660318293</v>
      </c>
    </row>
    <row r="30" spans="1:30" x14ac:dyDescent="0.2">
      <c r="A30" s="66">
        <f t="shared" si="9"/>
        <v>28</v>
      </c>
      <c r="B30" s="150">
        <f t="shared" si="8"/>
        <v>28</v>
      </c>
      <c r="C30" s="135">
        <v>8.0053999999999998</v>
      </c>
      <c r="D30" s="9">
        <f t="shared" si="0"/>
        <v>8</v>
      </c>
      <c r="E30" s="9">
        <f t="shared" si="1"/>
        <v>8.0090000000000003</v>
      </c>
      <c r="F30" s="10">
        <f t="shared" si="3"/>
        <v>7.9922358133106064</v>
      </c>
      <c r="G30" s="10">
        <f t="shared" si="4"/>
        <v>8.0142078230530309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5">
        <f t="shared" si="5"/>
        <v>0.59480634963718548</v>
      </c>
      <c r="AC30" s="163">
        <f t="shared" si="6"/>
        <v>45</v>
      </c>
      <c r="AD30" s="164">
        <f t="shared" si="7"/>
        <v>1.7217965324010613</v>
      </c>
    </row>
    <row r="31" spans="1:30" x14ac:dyDescent="0.2">
      <c r="A31" s="66">
        <f t="shared" si="9"/>
        <v>29</v>
      </c>
      <c r="B31" s="150">
        <f t="shared" si="8"/>
        <v>29</v>
      </c>
      <c r="C31" s="135">
        <v>8.0037000000000003</v>
      </c>
      <c r="D31" s="9">
        <f t="shared" si="0"/>
        <v>8</v>
      </c>
      <c r="E31" s="9">
        <f t="shared" si="1"/>
        <v>8.0090000000000003</v>
      </c>
      <c r="F31" s="10">
        <f t="shared" si="3"/>
        <v>7.9922358133106064</v>
      </c>
      <c r="G31" s="10">
        <f t="shared" si="4"/>
        <v>8.0142078230530309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5">
        <f t="shared" si="5"/>
        <v>0.13057935722407354</v>
      </c>
      <c r="AC31" s="163">
        <f t="shared" si="6"/>
        <v>23</v>
      </c>
      <c r="AD31" s="164">
        <f t="shared" si="7"/>
        <v>-2.6669419376159898E-2</v>
      </c>
    </row>
    <row r="32" spans="1:30" x14ac:dyDescent="0.2">
      <c r="A32" s="66">
        <f t="shared" si="9"/>
        <v>30</v>
      </c>
      <c r="B32" s="150">
        <f t="shared" si="8"/>
        <v>30</v>
      </c>
      <c r="C32" s="135">
        <v>8.0050000000000008</v>
      </c>
      <c r="D32" s="9">
        <f t="shared" si="0"/>
        <v>8</v>
      </c>
      <c r="E32" s="9">
        <f t="shared" si="1"/>
        <v>8.0090000000000003</v>
      </c>
      <c r="F32" s="10">
        <f t="shared" si="3"/>
        <v>7.9922358133106064</v>
      </c>
      <c r="G32" s="10">
        <f t="shared" si="4"/>
        <v>8.0142078230530309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5">
        <f t="shared" si="5"/>
        <v>0.48557646906962276</v>
      </c>
      <c r="AC32" s="163">
        <f t="shared" si="6"/>
        <v>35</v>
      </c>
      <c r="AD32" s="164">
        <f t="shared" si="7"/>
        <v>0.65784412443185747</v>
      </c>
    </row>
    <row r="33" spans="1:37" x14ac:dyDescent="0.2">
      <c r="A33" s="66">
        <f t="shared" si="9"/>
        <v>31</v>
      </c>
      <c r="B33" s="150">
        <f t="shared" si="8"/>
        <v>31</v>
      </c>
      <c r="C33" s="135">
        <v>8.0045000000000002</v>
      </c>
      <c r="D33" s="9">
        <f t="shared" si="0"/>
        <v>8</v>
      </c>
      <c r="E33" s="9">
        <f t="shared" si="1"/>
        <v>8.0090000000000003</v>
      </c>
      <c r="F33" s="10">
        <f t="shared" si="3"/>
        <v>7.9922358133106064</v>
      </c>
      <c r="G33" s="10">
        <f t="shared" si="4"/>
        <v>8.0142078230530309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5">
        <f t="shared" si="5"/>
        <v>0.34903911835968421</v>
      </c>
      <c r="AC33" s="163">
        <f t="shared" si="6"/>
        <v>31</v>
      </c>
      <c r="AD33" s="164">
        <f t="shared" si="7"/>
        <v>0.41130205376077117</v>
      </c>
    </row>
    <row r="34" spans="1:37" x14ac:dyDescent="0.2">
      <c r="A34" s="66">
        <f t="shared" si="9"/>
        <v>32</v>
      </c>
      <c r="B34" s="150">
        <f t="shared" si="8"/>
        <v>32</v>
      </c>
      <c r="C34" s="136">
        <v>8.0039999999999996</v>
      </c>
      <c r="D34" s="9">
        <f t="shared" si="0"/>
        <v>8</v>
      </c>
      <c r="E34" s="9">
        <f t="shared" si="1"/>
        <v>8.0090000000000003</v>
      </c>
      <c r="F34" s="10">
        <f t="shared" si="3"/>
        <v>7.9922358133106064</v>
      </c>
      <c r="G34" s="10">
        <f t="shared" si="4"/>
        <v>8.0142078230530309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5">
        <f t="shared" si="5"/>
        <v>0.21250176764974563</v>
      </c>
      <c r="AC34" s="163">
        <f t="shared" si="6"/>
        <v>26</v>
      </c>
      <c r="AD34" s="164">
        <f t="shared" si="7"/>
        <v>0.13372881179106896</v>
      </c>
    </row>
    <row r="35" spans="1:37" ht="15" customHeight="1" x14ac:dyDescent="0.2">
      <c r="A35" s="66">
        <f t="shared" si="9"/>
        <v>33</v>
      </c>
      <c r="B35" s="150">
        <f t="shared" si="8"/>
        <v>33</v>
      </c>
      <c r="C35" s="135">
        <v>8.0060000000000002</v>
      </c>
      <c r="D35" s="9">
        <f t="shared" si="0"/>
        <v>8</v>
      </c>
      <c r="E35" s="9">
        <f t="shared" si="1"/>
        <v>8.0090000000000003</v>
      </c>
      <c r="F35" s="10">
        <f t="shared" si="3"/>
        <v>7.9922358133106064</v>
      </c>
      <c r="G35" s="10">
        <f t="shared" si="4"/>
        <v>8.0142078230530309</v>
      </c>
      <c r="H35" s="27" t="s">
        <v>3</v>
      </c>
      <c r="I35" s="87">
        <f>MEDIAN(C3:C62)</f>
        <v>8.0039999999999996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5">
        <f t="shared" si="5"/>
        <v>0.75865117048901476</v>
      </c>
      <c r="AC35" s="163">
        <f t="shared" si="6"/>
        <v>46</v>
      </c>
      <c r="AD35" s="164">
        <f t="shared" si="7"/>
        <v>2.0280691449339061</v>
      </c>
    </row>
    <row r="36" spans="1:37" ht="18" x14ac:dyDescent="0.2">
      <c r="A36" s="66">
        <f t="shared" si="9"/>
        <v>34</v>
      </c>
      <c r="B36" s="150">
        <f t="shared" si="8"/>
        <v>34</v>
      </c>
      <c r="C36" s="135">
        <v>8.0050000000000008</v>
      </c>
      <c r="D36" s="9">
        <f t="shared" si="0"/>
        <v>8</v>
      </c>
      <c r="E36" s="9">
        <f t="shared" si="1"/>
        <v>8.0090000000000003</v>
      </c>
      <c r="F36" s="10">
        <f t="shared" si="3"/>
        <v>7.9922358133106064</v>
      </c>
      <c r="G36" s="10">
        <f t="shared" si="4"/>
        <v>8.0142078230530309</v>
      </c>
      <c r="H36" s="27" t="s">
        <v>4</v>
      </c>
      <c r="I36" s="87">
        <f>AVERAGE(C3:C62)</f>
        <v>8.0032218181818191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5">
        <f t="shared" si="5"/>
        <v>0.48557646906962276</v>
      </c>
      <c r="AC36" s="163">
        <f t="shared" si="6"/>
        <v>35</v>
      </c>
      <c r="AD36" s="164">
        <f t="shared" si="7"/>
        <v>0.65784412443185747</v>
      </c>
    </row>
    <row r="37" spans="1:37" ht="18" x14ac:dyDescent="0.2">
      <c r="A37" s="66">
        <f t="shared" si="9"/>
        <v>35</v>
      </c>
      <c r="B37" s="150">
        <f t="shared" si="8"/>
        <v>35</v>
      </c>
      <c r="C37" s="135">
        <v>8.0050000000000008</v>
      </c>
      <c r="D37" s="9">
        <f t="shared" si="0"/>
        <v>8</v>
      </c>
      <c r="E37" s="9">
        <f t="shared" si="1"/>
        <v>8.0090000000000003</v>
      </c>
      <c r="F37" s="10">
        <f t="shared" si="3"/>
        <v>7.9922358133106064</v>
      </c>
      <c r="G37" s="10">
        <f t="shared" si="4"/>
        <v>8.0142078230530309</v>
      </c>
      <c r="H37" s="27" t="s">
        <v>5</v>
      </c>
      <c r="I37" s="87">
        <f>MODE(C3:C62)</f>
        <v>8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5">
        <f t="shared" si="5"/>
        <v>0.48557646906962276</v>
      </c>
      <c r="AC37" s="163">
        <f t="shared" si="6"/>
        <v>35</v>
      </c>
      <c r="AD37" s="164">
        <f t="shared" si="7"/>
        <v>0.65784412443185747</v>
      </c>
    </row>
    <row r="38" spans="1:37" ht="18" x14ac:dyDescent="0.2">
      <c r="A38" s="66">
        <f t="shared" si="9"/>
        <v>36</v>
      </c>
      <c r="B38" s="150">
        <f t="shared" si="8"/>
        <v>36</v>
      </c>
      <c r="C38" s="135">
        <v>8.0060000000000002</v>
      </c>
      <c r="D38" s="9">
        <f t="shared" si="0"/>
        <v>8</v>
      </c>
      <c r="E38" s="9">
        <f t="shared" si="1"/>
        <v>8.0090000000000003</v>
      </c>
      <c r="F38" s="10">
        <f t="shared" si="3"/>
        <v>7.9922358133106064</v>
      </c>
      <c r="G38" s="10">
        <f t="shared" si="4"/>
        <v>8.0142078230530309</v>
      </c>
      <c r="H38" s="27" t="s">
        <v>6</v>
      </c>
      <c r="I38" s="87">
        <f>MAX(C3:C62)</f>
        <v>8.0094999999999992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5">
        <f t="shared" si="5"/>
        <v>0.75865117048901476</v>
      </c>
      <c r="AC38" s="163">
        <f t="shared" si="6"/>
        <v>46</v>
      </c>
      <c r="AD38" s="164">
        <f t="shared" si="7"/>
        <v>2.0280691449339061</v>
      </c>
    </row>
    <row r="39" spans="1:37" ht="18" x14ac:dyDescent="0.2">
      <c r="A39" s="66">
        <f t="shared" si="9"/>
        <v>37</v>
      </c>
      <c r="B39" s="150">
        <f t="shared" si="8"/>
        <v>37</v>
      </c>
      <c r="C39" s="135">
        <v>8.0030000000000001</v>
      </c>
      <c r="D39" s="9">
        <f t="shared" si="0"/>
        <v>8</v>
      </c>
      <c r="E39" s="9">
        <f t="shared" si="1"/>
        <v>8.0090000000000003</v>
      </c>
      <c r="F39" s="10">
        <f t="shared" si="3"/>
        <v>7.9922358133106064</v>
      </c>
      <c r="G39" s="10">
        <f t="shared" si="4"/>
        <v>8.0142078230530309</v>
      </c>
      <c r="H39" s="27" t="s">
        <v>7</v>
      </c>
      <c r="I39" s="87">
        <f>MIN(C3:C62)</f>
        <v>7.9850000000000003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5">
        <f t="shared" si="5"/>
        <v>-6.0572933769646418E-2</v>
      </c>
      <c r="AC39" s="163">
        <f t="shared" si="6"/>
        <v>18</v>
      </c>
      <c r="AD39" s="164">
        <f t="shared" si="7"/>
        <v>-0.29766685018639616</v>
      </c>
    </row>
    <row r="40" spans="1:37" ht="18" x14ac:dyDescent="0.2">
      <c r="A40" s="66">
        <f t="shared" si="9"/>
        <v>38</v>
      </c>
      <c r="B40" s="150">
        <f t="shared" si="8"/>
        <v>38</v>
      </c>
      <c r="C40" s="135">
        <v>8.0060000000000002</v>
      </c>
      <c r="D40" s="9">
        <f t="shared" si="0"/>
        <v>8</v>
      </c>
      <c r="E40" s="9">
        <f t="shared" si="1"/>
        <v>8.0090000000000003</v>
      </c>
      <c r="F40" s="10">
        <f t="shared" si="3"/>
        <v>7.9922358133106064</v>
      </c>
      <c r="G40" s="10">
        <f t="shared" si="4"/>
        <v>8.0142078230530309</v>
      </c>
      <c r="H40" s="27" t="s">
        <v>8</v>
      </c>
      <c r="I40" s="87">
        <f>STDEV(C3:C62)</f>
        <v>3.6620016237374968E-3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5">
        <f t="shared" si="5"/>
        <v>0.75865117048901476</v>
      </c>
      <c r="AC40" s="163">
        <f t="shared" si="6"/>
        <v>46</v>
      </c>
      <c r="AD40" s="164">
        <f t="shared" si="7"/>
        <v>2.0280691449339061</v>
      </c>
    </row>
    <row r="41" spans="1:37" ht="15" customHeight="1" x14ac:dyDescent="0.2">
      <c r="A41" s="66">
        <f t="shared" si="9"/>
        <v>39</v>
      </c>
      <c r="B41" s="150">
        <f t="shared" si="8"/>
        <v>39</v>
      </c>
      <c r="C41" s="135">
        <v>8.0030000000000001</v>
      </c>
      <c r="D41" s="9">
        <f t="shared" si="0"/>
        <v>8</v>
      </c>
      <c r="E41" s="9">
        <f t="shared" si="1"/>
        <v>8.0090000000000003</v>
      </c>
      <c r="F41" s="10">
        <f t="shared" si="3"/>
        <v>7.9922358133106064</v>
      </c>
      <c r="G41" s="10">
        <f t="shared" si="4"/>
        <v>8.0142078230530309</v>
      </c>
      <c r="H41" s="27" t="s">
        <v>9</v>
      </c>
      <c r="I41" s="87">
        <f>COUNTA(C3:C62)</f>
        <v>55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5">
        <f t="shared" si="5"/>
        <v>-6.0572933769646418E-2</v>
      </c>
      <c r="AC41" s="163">
        <f t="shared" si="6"/>
        <v>18</v>
      </c>
      <c r="AD41" s="164">
        <f>NORMSINV(AC41/(MAX(AC41:AC100)+1))</f>
        <v>0</v>
      </c>
    </row>
    <row r="42" spans="1:37" ht="18" x14ac:dyDescent="0.2">
      <c r="A42" s="66">
        <f t="shared" si="9"/>
        <v>40</v>
      </c>
      <c r="B42" s="150">
        <f t="shared" si="8"/>
        <v>40</v>
      </c>
      <c r="C42" s="135">
        <v>8.0039999999999996</v>
      </c>
      <c r="D42" s="9">
        <f t="shared" si="0"/>
        <v>8</v>
      </c>
      <c r="E42" s="9">
        <f t="shared" si="1"/>
        <v>8.0090000000000003</v>
      </c>
      <c r="F42" s="10">
        <f t="shared" si="3"/>
        <v>7.9922358133106064</v>
      </c>
      <c r="G42" s="10">
        <f t="shared" si="4"/>
        <v>8.0142078230530309</v>
      </c>
      <c r="H42" s="27" t="s">
        <v>10</v>
      </c>
      <c r="I42" s="87">
        <f>IF(ISBLANK(C4),"",I38-I39)</f>
        <v>2.4499999999998856E-2</v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5">
        <f>(C42-$I$36)/$I$40</f>
        <v>0.21250176764974563</v>
      </c>
      <c r="AC42" s="163">
        <f t="shared" si="6"/>
        <v>26</v>
      </c>
      <c r="AD42" s="164">
        <f t="shared" si="7"/>
        <v>0.58945579784977842</v>
      </c>
    </row>
    <row r="43" spans="1:37" ht="18" x14ac:dyDescent="0.2">
      <c r="A43" s="66">
        <f t="shared" si="9"/>
        <v>41</v>
      </c>
      <c r="B43" s="150">
        <f t="shared" si="8"/>
        <v>41</v>
      </c>
      <c r="C43" s="135">
        <v>8.0020000000000007</v>
      </c>
      <c r="D43" s="9">
        <f t="shared" si="0"/>
        <v>8</v>
      </c>
      <c r="E43" s="9">
        <f t="shared" si="1"/>
        <v>8.0090000000000003</v>
      </c>
      <c r="F43" s="10">
        <f t="shared" si="3"/>
        <v>7.9922358133106064</v>
      </c>
      <c r="G43" s="10">
        <f t="shared" si="4"/>
        <v>8.0142078230530309</v>
      </c>
      <c r="H43" s="27" t="s">
        <v>28</v>
      </c>
      <c r="I43" s="87">
        <f>I36-3*I40</f>
        <v>7.9922358133106064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5">
        <f t="shared" si="5"/>
        <v>-0.33364763518903845</v>
      </c>
      <c r="AC43" s="163">
        <f t="shared" si="6"/>
        <v>14</v>
      </c>
      <c r="AD43" s="164">
        <f t="shared" si="7"/>
        <v>-0.28221614706250814</v>
      </c>
    </row>
    <row r="44" spans="1:37" ht="18" x14ac:dyDescent="0.2">
      <c r="A44" s="66">
        <f t="shared" si="9"/>
        <v>42</v>
      </c>
      <c r="B44" s="150">
        <f t="shared" si="8"/>
        <v>42</v>
      </c>
      <c r="C44" s="136">
        <v>8.0050000000000008</v>
      </c>
      <c r="D44" s="9">
        <f t="shared" si="0"/>
        <v>8</v>
      </c>
      <c r="E44" s="9">
        <f t="shared" si="1"/>
        <v>8.0090000000000003</v>
      </c>
      <c r="F44" s="10">
        <f t="shared" si="3"/>
        <v>7.9922358133106064</v>
      </c>
      <c r="G44" s="10">
        <f t="shared" si="4"/>
        <v>8.0142078230530309</v>
      </c>
      <c r="H44" s="27" t="s">
        <v>29</v>
      </c>
      <c r="I44" s="87">
        <f>I36+3*I40</f>
        <v>8.0142078230530309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5">
        <f t="shared" si="5"/>
        <v>0.48557646906962276</v>
      </c>
      <c r="AC44" s="163">
        <f t="shared" si="6"/>
        <v>35</v>
      </c>
      <c r="AD44" s="164">
        <f t="shared" si="7"/>
        <v>1.9145058250555569</v>
      </c>
    </row>
    <row r="45" spans="1:37" ht="18" x14ac:dyDescent="0.2">
      <c r="A45" s="66">
        <f t="shared" si="9"/>
        <v>43</v>
      </c>
      <c r="B45" s="150">
        <f t="shared" si="8"/>
        <v>43</v>
      </c>
      <c r="C45" s="135">
        <v>8</v>
      </c>
      <c r="D45" s="9">
        <f t="shared" si="0"/>
        <v>8</v>
      </c>
      <c r="E45" s="9">
        <f t="shared" si="1"/>
        <v>8.0090000000000003</v>
      </c>
      <c r="F45" s="10">
        <f t="shared" si="3"/>
        <v>7.9922358133106064</v>
      </c>
      <c r="G45" s="10">
        <f t="shared" si="4"/>
        <v>8.0142078230530309</v>
      </c>
      <c r="H45" s="27" t="s">
        <v>30</v>
      </c>
      <c r="I45" s="70">
        <f>1-NORMSDIST(I50)</f>
        <v>5.7297133124586508E-2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5">
        <f t="shared" si="5"/>
        <v>-0.87979703802830767</v>
      </c>
      <c r="AC45" s="163">
        <f>IF(C45="","",RANK(C45,$C$3:$C$62,TRUE))</f>
        <v>6</v>
      </c>
      <c r="AD45" s="164">
        <f t="shared" si="7"/>
        <v>-0.96742156610170071</v>
      </c>
    </row>
    <row r="46" spans="1:37" ht="18" x14ac:dyDescent="0.2">
      <c r="A46" s="66">
        <f t="shared" si="9"/>
        <v>44</v>
      </c>
      <c r="B46" s="150">
        <f t="shared" si="8"/>
        <v>44</v>
      </c>
      <c r="C46" s="135">
        <v>8.0030000000000001</v>
      </c>
      <c r="D46" s="9">
        <f t="shared" si="0"/>
        <v>8</v>
      </c>
      <c r="E46" s="9">
        <f t="shared" si="1"/>
        <v>8.0090000000000003</v>
      </c>
      <c r="F46" s="10">
        <f t="shared" si="3"/>
        <v>7.9922358133106064</v>
      </c>
      <c r="G46" s="10">
        <f t="shared" si="4"/>
        <v>8.0142078230530309</v>
      </c>
      <c r="H46" s="27" t="s">
        <v>31</v>
      </c>
      <c r="I46" s="70">
        <f>1-NORMSDIST(I51)</f>
        <v>0.18948463477185828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5">
        <f t="shared" si="5"/>
        <v>-6.0572933769646418E-2</v>
      </c>
      <c r="AC46" s="163">
        <f t="shared" si="6"/>
        <v>18</v>
      </c>
      <c r="AD46" s="164">
        <f t="shared" si="7"/>
        <v>0</v>
      </c>
    </row>
    <row r="47" spans="1:37" ht="18" x14ac:dyDescent="0.2">
      <c r="A47" s="66">
        <f t="shared" si="9"/>
        <v>45</v>
      </c>
      <c r="B47" s="150">
        <f t="shared" si="8"/>
        <v>45</v>
      </c>
      <c r="C47" s="135">
        <v>8</v>
      </c>
      <c r="D47" s="9">
        <f t="shared" si="0"/>
        <v>8</v>
      </c>
      <c r="E47" s="9">
        <f t="shared" si="1"/>
        <v>8.0090000000000003</v>
      </c>
      <c r="F47" s="10">
        <f t="shared" si="3"/>
        <v>7.9922358133106064</v>
      </c>
      <c r="G47" s="10">
        <f t="shared" si="4"/>
        <v>8.0142078230530309</v>
      </c>
      <c r="H47" s="27" t="s">
        <v>32</v>
      </c>
      <c r="I47" s="87">
        <f>(T2-T1)/(6*I40)</f>
        <v>0.40961205212933061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5">
        <f t="shared" si="5"/>
        <v>-0.87979703802830767</v>
      </c>
      <c r="AC47" s="163">
        <f t="shared" si="6"/>
        <v>6</v>
      </c>
      <c r="AD47" s="164">
        <f t="shared" si="7"/>
        <v>-0.96742156610170071</v>
      </c>
    </row>
    <row r="48" spans="1:37" ht="18" x14ac:dyDescent="0.2">
      <c r="A48" s="66">
        <f t="shared" si="9"/>
        <v>46</v>
      </c>
      <c r="B48" s="150">
        <f t="shared" si="8"/>
        <v>46</v>
      </c>
      <c r="C48" s="141">
        <v>8.0050000000000008</v>
      </c>
      <c r="D48" s="9">
        <f t="shared" si="0"/>
        <v>8</v>
      </c>
      <c r="E48" s="9">
        <f t="shared" si="1"/>
        <v>8.0090000000000003</v>
      </c>
      <c r="F48" s="10">
        <f t="shared" si="3"/>
        <v>7.9922358133106064</v>
      </c>
      <c r="G48" s="10">
        <f t="shared" si="4"/>
        <v>8.0142078230530309</v>
      </c>
      <c r="H48" s="27" t="s">
        <v>33</v>
      </c>
      <c r="I48" s="87">
        <f>MIN(H50:H51)</f>
        <v>0.2932656793427692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5">
        <f t="shared" si="5"/>
        <v>0.48557646906962276</v>
      </c>
      <c r="AC48" s="163">
        <f t="shared" si="6"/>
        <v>35</v>
      </c>
      <c r="AD48" s="164">
        <f t="shared" si="7"/>
        <v>1.9145058250555569</v>
      </c>
      <c r="AK48" s="1"/>
    </row>
    <row r="49" spans="1:30" ht="16" x14ac:dyDescent="0.2">
      <c r="A49" s="66">
        <f t="shared" si="9"/>
        <v>47</v>
      </c>
      <c r="B49" s="150">
        <f t="shared" si="8"/>
        <v>47</v>
      </c>
      <c r="C49" s="141">
        <v>8</v>
      </c>
      <c r="D49" s="9">
        <f t="shared" si="0"/>
        <v>8</v>
      </c>
      <c r="E49" s="9">
        <f t="shared" si="1"/>
        <v>8.0090000000000003</v>
      </c>
      <c r="F49" s="10">
        <f t="shared" si="3"/>
        <v>7.9922358133106064</v>
      </c>
      <c r="G49" s="10">
        <f t="shared" si="4"/>
        <v>8.0142078230530309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5">
        <f t="shared" si="5"/>
        <v>-0.87979703802830767</v>
      </c>
      <c r="AC49" s="163">
        <f t="shared" si="6"/>
        <v>6</v>
      </c>
      <c r="AD49" s="164">
        <f t="shared" si="7"/>
        <v>-0.25334710313579978</v>
      </c>
    </row>
    <row r="50" spans="1:30" ht="18" x14ac:dyDescent="0.2">
      <c r="A50" s="66">
        <f t="shared" si="9"/>
        <v>48</v>
      </c>
      <c r="B50" s="150">
        <f t="shared" si="8"/>
        <v>48</v>
      </c>
      <c r="C50" s="141">
        <v>7.9980000000000002</v>
      </c>
      <c r="D50" s="9">
        <f t="shared" si="0"/>
        <v>8</v>
      </c>
      <c r="E50" s="9">
        <f t="shared" si="1"/>
        <v>8.0090000000000003</v>
      </c>
      <c r="F50" s="10">
        <f t="shared" si="3"/>
        <v>7.9922358133106064</v>
      </c>
      <c r="G50" s="10">
        <f t="shared" si="4"/>
        <v>8.0142078230530309</v>
      </c>
      <c r="H50" s="110">
        <f>IF(ISBLANK(T2),"",(T2-I36)/(3*I40))</f>
        <v>0.52595842491589206</v>
      </c>
      <c r="I50" s="111">
        <f>(T2-I36)/I40</f>
        <v>1.5778752747476761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5">
        <f t="shared" si="5"/>
        <v>-1.4259464408673344</v>
      </c>
      <c r="AC50" s="163">
        <f t="shared" si="6"/>
        <v>4</v>
      </c>
      <c r="AD50" s="164">
        <f t="shared" si="7"/>
        <v>-0.62292572321008788</v>
      </c>
    </row>
    <row r="51" spans="1:30" ht="18" x14ac:dyDescent="0.2">
      <c r="A51" s="66">
        <f t="shared" si="9"/>
        <v>49</v>
      </c>
      <c r="B51" s="150">
        <f t="shared" si="8"/>
        <v>49</v>
      </c>
      <c r="C51" s="90">
        <v>8</v>
      </c>
      <c r="D51" s="9">
        <f t="shared" si="0"/>
        <v>8</v>
      </c>
      <c r="E51" s="9">
        <f t="shared" si="1"/>
        <v>8.0090000000000003</v>
      </c>
      <c r="F51" s="10">
        <f t="shared" si="3"/>
        <v>7.9922358133106064</v>
      </c>
      <c r="G51" s="10">
        <f t="shared" si="4"/>
        <v>8.0142078230530309</v>
      </c>
      <c r="H51" s="112">
        <f>IF(ISBLANK(T1),"",(I36-T1)/(3*I40))</f>
        <v>0.2932656793427692</v>
      </c>
      <c r="I51" s="111">
        <f>(I36-T1)/I40</f>
        <v>0.87979703802830767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5">
        <f t="shared" si="5"/>
        <v>-0.87979703802830767</v>
      </c>
      <c r="AC51" s="163">
        <f t="shared" si="6"/>
        <v>6</v>
      </c>
      <c r="AD51" s="164">
        <f t="shared" si="7"/>
        <v>-0.25334710313579978</v>
      </c>
    </row>
    <row r="52" spans="1:30" ht="16" x14ac:dyDescent="0.2">
      <c r="A52" s="66">
        <f t="shared" si="9"/>
        <v>50</v>
      </c>
      <c r="B52" s="150">
        <f t="shared" si="8"/>
        <v>50</v>
      </c>
      <c r="C52" s="91">
        <v>8</v>
      </c>
      <c r="D52" s="9">
        <f t="shared" si="0"/>
        <v>8</v>
      </c>
      <c r="E52" s="9">
        <f t="shared" si="1"/>
        <v>8.0090000000000003</v>
      </c>
      <c r="F52" s="10">
        <f t="shared" si="3"/>
        <v>7.9922358133106064</v>
      </c>
      <c r="G52" s="10">
        <f t="shared" si="4"/>
        <v>8.0142078230530309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5">
        <f t="shared" si="5"/>
        <v>-0.87979703802830767</v>
      </c>
      <c r="AC52" s="163">
        <f t="shared" si="6"/>
        <v>6</v>
      </c>
      <c r="AD52" s="164">
        <f t="shared" si="7"/>
        <v>-0.25334710313579978</v>
      </c>
    </row>
    <row r="53" spans="1:30" ht="18" x14ac:dyDescent="0.2">
      <c r="A53" s="66">
        <f t="shared" si="9"/>
        <v>51</v>
      </c>
      <c r="B53" s="150">
        <f t="shared" si="8"/>
        <v>51</v>
      </c>
      <c r="C53" s="91">
        <v>8.0020000000000007</v>
      </c>
      <c r="D53" s="9">
        <f t="shared" si="0"/>
        <v>8</v>
      </c>
      <c r="E53" s="9">
        <f t="shared" si="1"/>
        <v>8.0090000000000003</v>
      </c>
      <c r="F53" s="10">
        <f t="shared" si="3"/>
        <v>7.9922358133106064</v>
      </c>
      <c r="G53" s="10">
        <f t="shared" si="4"/>
        <v>8.0142078230530309</v>
      </c>
      <c r="H53" s="111" t="s">
        <v>21</v>
      </c>
      <c r="I53" s="114">
        <f>ROUND(SQRT(I41),0.5)</f>
        <v>7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5">
        <f t="shared" si="5"/>
        <v>-0.33364763518903845</v>
      </c>
      <c r="AC53" s="163">
        <f t="shared" si="6"/>
        <v>14</v>
      </c>
      <c r="AD53" s="164">
        <f t="shared" si="7"/>
        <v>1.5010859460440253</v>
      </c>
    </row>
    <row r="54" spans="1:30" ht="18" x14ac:dyDescent="0.2">
      <c r="A54" s="66">
        <f t="shared" si="9"/>
        <v>52</v>
      </c>
      <c r="B54" s="150">
        <f t="shared" si="8"/>
        <v>52</v>
      </c>
      <c r="C54" s="90">
        <v>8</v>
      </c>
      <c r="D54" s="9">
        <f t="shared" si="0"/>
        <v>8</v>
      </c>
      <c r="E54" s="9">
        <f t="shared" si="1"/>
        <v>8.0090000000000003</v>
      </c>
      <c r="F54" s="10">
        <f t="shared" si="3"/>
        <v>7.9922358133106064</v>
      </c>
      <c r="G54" s="10">
        <f t="shared" si="4"/>
        <v>8.0142078230530309</v>
      </c>
      <c r="H54" s="111" t="s">
        <v>11</v>
      </c>
      <c r="I54" s="114">
        <f>ROUND(I42/I53,3)</f>
        <v>3.0000000000000001E-3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5">
        <f t="shared" si="5"/>
        <v>-0.87979703802830767</v>
      </c>
      <c r="AC54" s="163">
        <f t="shared" si="6"/>
        <v>6</v>
      </c>
      <c r="AD54" s="164">
        <f t="shared" si="7"/>
        <v>1.0675705238781419</v>
      </c>
    </row>
    <row r="55" spans="1:30" ht="18" x14ac:dyDescent="0.2">
      <c r="A55" s="66">
        <f t="shared" si="9"/>
        <v>53</v>
      </c>
      <c r="B55" s="150">
        <f t="shared" si="8"/>
        <v>53</v>
      </c>
      <c r="C55" s="90">
        <v>7.9969999999999999</v>
      </c>
      <c r="D55" s="9">
        <f t="shared" si="0"/>
        <v>8</v>
      </c>
      <c r="E55" s="9">
        <f t="shared" si="1"/>
        <v>8.0090000000000003</v>
      </c>
      <c r="F55" s="10">
        <f t="shared" si="3"/>
        <v>7.9922358133106064</v>
      </c>
      <c r="G55" s="10">
        <f t="shared" si="4"/>
        <v>8.0142078230530309</v>
      </c>
      <c r="H55" s="111" t="s">
        <v>12</v>
      </c>
      <c r="I55" s="114">
        <f>I39-T5/2</f>
        <v>7.9845000000000006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5">
        <f t="shared" si="5"/>
        <v>-1.6990211422869688</v>
      </c>
      <c r="AC55" s="163">
        <f t="shared" si="6"/>
        <v>2</v>
      </c>
      <c r="AD55" s="164">
        <f t="shared" si="7"/>
        <v>-0.43072729929545767</v>
      </c>
    </row>
    <row r="56" spans="1:30" ht="16" x14ac:dyDescent="0.2">
      <c r="A56" s="66">
        <f t="shared" si="9"/>
        <v>54</v>
      </c>
      <c r="B56" s="150">
        <f t="shared" si="8"/>
        <v>54</v>
      </c>
      <c r="C56" s="90">
        <v>7.9850000000000003</v>
      </c>
      <c r="D56" s="9">
        <f t="shared" si="0"/>
        <v>8</v>
      </c>
      <c r="E56" s="9">
        <f t="shared" si="1"/>
        <v>8.0090000000000003</v>
      </c>
      <c r="F56" s="10">
        <f t="shared" si="3"/>
        <v>7.9922358133106064</v>
      </c>
      <c r="G56" s="10">
        <f t="shared" si="4"/>
        <v>8.0142078230530309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5">
        <f t="shared" si="5"/>
        <v>-4.9759175593213714</v>
      </c>
      <c r="AC56" s="163">
        <f t="shared" si="6"/>
        <v>1</v>
      </c>
      <c r="AD56" s="164">
        <f t="shared" si="7"/>
        <v>-0.96742156610170071</v>
      </c>
    </row>
    <row r="57" spans="1:30" ht="16" x14ac:dyDescent="0.2">
      <c r="A57" s="66">
        <f t="shared" si="9"/>
        <v>55</v>
      </c>
      <c r="B57" s="150">
        <f t="shared" si="8"/>
        <v>55</v>
      </c>
      <c r="C57" s="90">
        <v>7.9989999999999997</v>
      </c>
      <c r="D57" s="9">
        <f t="shared" si="0"/>
        <v>8</v>
      </c>
      <c r="E57" s="9">
        <f t="shared" si="1"/>
        <v>8.0090000000000003</v>
      </c>
      <c r="F57" s="10">
        <f t="shared" si="3"/>
        <v>7.9922358133106064</v>
      </c>
      <c r="G57" s="10">
        <f t="shared" si="4"/>
        <v>8.0142078230530309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5">
        <f t="shared" si="5"/>
        <v>-1.1528717394479422</v>
      </c>
      <c r="AC57" s="163">
        <f t="shared" si="6"/>
        <v>5</v>
      </c>
      <c r="AD57" s="164">
        <f t="shared" si="7"/>
        <v>0.96742156610170071</v>
      </c>
    </row>
    <row r="58" spans="1:30" ht="16" x14ac:dyDescent="0.2">
      <c r="A58" s="66">
        <f t="shared" si="9"/>
        <v>56</v>
      </c>
      <c r="B58" s="150">
        <f t="shared" si="8"/>
        <v>56</v>
      </c>
      <c r="C58" s="90"/>
      <c r="D58" s="9">
        <f t="shared" si="0"/>
        <v>8</v>
      </c>
      <c r="E58" s="9">
        <f t="shared" si="1"/>
        <v>8.0090000000000003</v>
      </c>
      <c r="F58" s="10">
        <f t="shared" si="3"/>
        <v>7.9922358133106064</v>
      </c>
      <c r="G58" s="10">
        <f t="shared" si="4"/>
        <v>8.0142078230530309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5">
        <f t="shared" si="5"/>
        <v>-2185.4774083943753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9"/>
        <v>57</v>
      </c>
      <c r="B59" s="150">
        <f t="shared" si="8"/>
        <v>57</v>
      </c>
      <c r="C59" s="92"/>
      <c r="D59" s="9">
        <f t="shared" si="0"/>
        <v>8</v>
      </c>
      <c r="E59" s="9">
        <f t="shared" si="1"/>
        <v>8.0090000000000003</v>
      </c>
      <c r="F59" s="10">
        <f t="shared" si="3"/>
        <v>7.9922358133106064</v>
      </c>
      <c r="G59" s="10">
        <f t="shared" si="4"/>
        <v>8.0142078230530309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5">
        <f t="shared" si="5"/>
        <v>-2185.4774083943753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9"/>
        <v>58</v>
      </c>
      <c r="B60" s="150">
        <f t="shared" si="8"/>
        <v>58</v>
      </c>
      <c r="C60" s="92"/>
      <c r="D60" s="9">
        <f t="shared" si="0"/>
        <v>8</v>
      </c>
      <c r="E60" s="9">
        <f t="shared" si="1"/>
        <v>8.0090000000000003</v>
      </c>
      <c r="F60" s="10">
        <f t="shared" si="3"/>
        <v>7.9922358133106064</v>
      </c>
      <c r="G60" s="10">
        <f t="shared" si="4"/>
        <v>8.0142078230530309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28</v>
      </c>
      <c r="X60" s="103">
        <f>T1</f>
        <v>8</v>
      </c>
      <c r="Y60" s="103"/>
      <c r="Z60" s="103"/>
      <c r="AA60" s="103"/>
      <c r="AB60" s="155">
        <f t="shared" si="5"/>
        <v>-2185.4774083943753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9"/>
        <v>59</v>
      </c>
      <c r="B61" s="150">
        <f t="shared" si="8"/>
        <v>59</v>
      </c>
      <c r="C61" s="92"/>
      <c r="D61" s="9">
        <f t="shared" si="0"/>
        <v>8</v>
      </c>
      <c r="E61" s="9">
        <f t="shared" si="1"/>
        <v>8.0090000000000003</v>
      </c>
      <c r="F61" s="10">
        <f t="shared" si="3"/>
        <v>7.9922358133106064</v>
      </c>
      <c r="G61" s="10">
        <f t="shared" si="4"/>
        <v>8.0142078230530309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8.0090000000000003</v>
      </c>
      <c r="Y61" s="102"/>
      <c r="Z61" s="102"/>
      <c r="AA61" s="102"/>
      <c r="AB61" s="155">
        <f t="shared" si="5"/>
        <v>-2185.4774083943753</v>
      </c>
      <c r="AC61" s="163" t="str">
        <f t="shared" si="6"/>
        <v/>
      </c>
      <c r="AD61" s="164" t="e">
        <f t="shared" si="7"/>
        <v>#VALUE!</v>
      </c>
    </row>
    <row r="62" spans="1:30" x14ac:dyDescent="0.2">
      <c r="A62" s="66">
        <f t="shared" si="9"/>
        <v>60</v>
      </c>
      <c r="B62" s="149"/>
      <c r="C62" s="93"/>
      <c r="D62" s="9">
        <f t="shared" si="0"/>
        <v>8</v>
      </c>
      <c r="E62" s="9">
        <f t="shared" si="1"/>
        <v>8.0090000000000003</v>
      </c>
      <c r="F62" s="10">
        <f t="shared" si="3"/>
        <v>7.9922358133106064</v>
      </c>
      <c r="G62" s="10">
        <f t="shared" si="4"/>
        <v>8.0142078230530309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5">
        <f t="shared" si="5"/>
        <v>-2185.4774083943753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>
        <f t="shared" ref="D63:K63" si="10">E63-$I$54</f>
        <v>7.9604999999999997</v>
      </c>
      <c r="E63" s="86">
        <f t="shared" si="10"/>
        <v>7.9634999999999998</v>
      </c>
      <c r="F63" s="86">
        <f t="shared" si="10"/>
        <v>7.9664999999999999</v>
      </c>
      <c r="G63" s="86">
        <f t="shared" si="10"/>
        <v>7.9695</v>
      </c>
      <c r="H63" s="86">
        <f t="shared" si="10"/>
        <v>7.9725000000000001</v>
      </c>
      <c r="I63" s="86">
        <f t="shared" si="10"/>
        <v>7.9755000000000003</v>
      </c>
      <c r="J63" s="86">
        <f t="shared" si="10"/>
        <v>7.9785000000000004</v>
      </c>
      <c r="K63" s="86">
        <f t="shared" si="10"/>
        <v>7.9815000000000005</v>
      </c>
      <c r="L63" s="86">
        <f>I55</f>
        <v>7.9845000000000006</v>
      </c>
      <c r="M63" s="86">
        <f t="shared" ref="M63:AA63" si="11">L63+$I$54</f>
        <v>7.9875000000000007</v>
      </c>
      <c r="N63" s="86">
        <f t="shared" si="11"/>
        <v>7.9905000000000008</v>
      </c>
      <c r="O63" s="86">
        <f t="shared" si="11"/>
        <v>7.9935000000000009</v>
      </c>
      <c r="P63" s="86">
        <f t="shared" si="11"/>
        <v>7.9965000000000011</v>
      </c>
      <c r="Q63" s="86">
        <f t="shared" si="11"/>
        <v>7.9995000000000012</v>
      </c>
      <c r="R63" s="86">
        <f t="shared" si="11"/>
        <v>8.0025000000000013</v>
      </c>
      <c r="S63" s="86">
        <f t="shared" si="11"/>
        <v>8.0055000000000014</v>
      </c>
      <c r="T63" s="86">
        <f t="shared" si="11"/>
        <v>8.0085000000000015</v>
      </c>
      <c r="U63" s="86">
        <f t="shared" si="11"/>
        <v>8.0115000000000016</v>
      </c>
      <c r="V63" s="86">
        <f t="shared" si="11"/>
        <v>8.0145000000000017</v>
      </c>
      <c r="W63" s="86">
        <f t="shared" si="11"/>
        <v>8.0175000000000018</v>
      </c>
      <c r="X63" s="86">
        <f t="shared" si="11"/>
        <v>8.020500000000002</v>
      </c>
      <c r="Y63" s="86">
        <f t="shared" si="11"/>
        <v>8.0235000000000021</v>
      </c>
      <c r="Z63" s="86">
        <f t="shared" si="11"/>
        <v>8.0265000000000022</v>
      </c>
      <c r="AA63" s="86">
        <f t="shared" si="11"/>
        <v>8.0295000000000023</v>
      </c>
      <c r="AB63" s="38"/>
      <c r="AC63" s="161"/>
      <c r="AD63" s="161"/>
    </row>
    <row r="64" spans="1:30" s="36" customFormat="1" x14ac:dyDescent="0.2">
      <c r="A64" s="35" t="s">
        <v>15</v>
      </c>
      <c r="D64" s="86"/>
      <c r="E64" s="86">
        <f t="shared" ref="E64:AA64" si="12">IF(E63="","",D63+$I54/2)</f>
        <v>7.9619999999999997</v>
      </c>
      <c r="F64" s="86">
        <f t="shared" si="12"/>
        <v>7.9649999999999999</v>
      </c>
      <c r="G64" s="86">
        <f t="shared" si="12"/>
        <v>7.968</v>
      </c>
      <c r="H64" s="86">
        <f t="shared" si="12"/>
        <v>7.9710000000000001</v>
      </c>
      <c r="I64" s="86">
        <f t="shared" si="12"/>
        <v>7.9740000000000002</v>
      </c>
      <c r="J64" s="86">
        <f t="shared" si="12"/>
        <v>7.9770000000000003</v>
      </c>
      <c r="K64" s="86">
        <f t="shared" si="12"/>
        <v>7.98</v>
      </c>
      <c r="L64" s="86">
        <f t="shared" si="12"/>
        <v>7.9830000000000005</v>
      </c>
      <c r="M64" s="86">
        <f t="shared" si="12"/>
        <v>7.9860000000000007</v>
      </c>
      <c r="N64" s="86">
        <f t="shared" si="12"/>
        <v>7.9890000000000008</v>
      </c>
      <c r="O64" s="86">
        <f t="shared" si="12"/>
        <v>7.9920000000000009</v>
      </c>
      <c r="P64" s="86">
        <f t="shared" si="12"/>
        <v>7.995000000000001</v>
      </c>
      <c r="Q64" s="86">
        <f t="shared" si="12"/>
        <v>7.9980000000000011</v>
      </c>
      <c r="R64" s="86">
        <f t="shared" si="12"/>
        <v>8.0010000000000012</v>
      </c>
      <c r="S64" s="86">
        <f t="shared" si="12"/>
        <v>8.0040000000000013</v>
      </c>
      <c r="T64" s="86">
        <f t="shared" si="12"/>
        <v>8.0070000000000014</v>
      </c>
      <c r="U64" s="86">
        <f t="shared" si="12"/>
        <v>8.0100000000000016</v>
      </c>
      <c r="V64" s="86">
        <f t="shared" si="12"/>
        <v>8.0130000000000017</v>
      </c>
      <c r="W64" s="86">
        <f t="shared" si="12"/>
        <v>8.0160000000000018</v>
      </c>
      <c r="X64" s="86">
        <f t="shared" si="12"/>
        <v>8.0190000000000019</v>
      </c>
      <c r="Y64" s="86">
        <f t="shared" si="12"/>
        <v>8.022000000000002</v>
      </c>
      <c r="Z64" s="86">
        <f t="shared" si="12"/>
        <v>8.0250000000000021</v>
      </c>
      <c r="AA64" s="86">
        <f t="shared" si="12"/>
        <v>8.0280000000000022</v>
      </c>
      <c r="AB64" s="38"/>
      <c r="AC64" s="161"/>
      <c r="AD64" s="161"/>
    </row>
    <row r="65" spans="1:30" s="36" customFormat="1" x14ac:dyDescent="0.2">
      <c r="A65" s="39" t="s">
        <v>14</v>
      </c>
      <c r="E65" s="40">
        <f t="shared" ref="E65:AA65" si="13">FREQUENCY($C3:$C62,E63)-FREQUENCY($C3:$C62,D63)</f>
        <v>0</v>
      </c>
      <c r="F65" s="40">
        <f t="shared" si="13"/>
        <v>0</v>
      </c>
      <c r="G65" s="40">
        <f t="shared" si="13"/>
        <v>0</v>
      </c>
      <c r="H65" s="40">
        <f t="shared" si="13"/>
        <v>0</v>
      </c>
      <c r="I65" s="86">
        <f t="shared" si="13"/>
        <v>0</v>
      </c>
      <c r="J65" s="86">
        <f t="shared" si="13"/>
        <v>0</v>
      </c>
      <c r="K65" s="86">
        <f t="shared" si="13"/>
        <v>0</v>
      </c>
      <c r="L65" s="86">
        <f t="shared" si="13"/>
        <v>0</v>
      </c>
      <c r="M65" s="86">
        <f>FREQUENCY($C3:$C62,M63)-FREQUENCY($C3:$C62,L63)</f>
        <v>1</v>
      </c>
      <c r="N65" s="86">
        <f t="shared" si="13"/>
        <v>0</v>
      </c>
      <c r="O65" s="86">
        <f t="shared" si="13"/>
        <v>0</v>
      </c>
      <c r="P65" s="86">
        <f t="shared" si="13"/>
        <v>0</v>
      </c>
      <c r="Q65" s="86">
        <f t="shared" si="13"/>
        <v>4</v>
      </c>
      <c r="R65" s="86">
        <f t="shared" si="13"/>
        <v>12</v>
      </c>
      <c r="S65" s="86">
        <f t="shared" si="13"/>
        <v>28</v>
      </c>
      <c r="T65" s="86">
        <f t="shared" si="13"/>
        <v>9</v>
      </c>
      <c r="U65" s="86">
        <f t="shared" si="13"/>
        <v>1</v>
      </c>
      <c r="V65" s="86">
        <f t="shared" si="13"/>
        <v>0</v>
      </c>
      <c r="W65" s="86">
        <f t="shared" si="13"/>
        <v>0</v>
      </c>
      <c r="X65" s="86">
        <f t="shared" si="13"/>
        <v>0</v>
      </c>
      <c r="Y65" s="86">
        <f t="shared" si="13"/>
        <v>0</v>
      </c>
      <c r="Z65" s="86">
        <f t="shared" si="13"/>
        <v>0</v>
      </c>
      <c r="AA65" s="86">
        <f t="shared" si="13"/>
        <v>0</v>
      </c>
      <c r="AB65" s="38"/>
      <c r="AC65" s="161"/>
      <c r="AD65" s="161"/>
    </row>
    <row r="66" spans="1:30" s="36" customFormat="1" x14ac:dyDescent="0.2">
      <c r="A66" s="39"/>
      <c r="E66" s="40" t="str">
        <f t="shared" ref="E66:AA66" si="14">IF(E65=0,"",E65)</f>
        <v/>
      </c>
      <c r="F66" s="40" t="str">
        <f>IF(F65=0,"",F65)</f>
        <v/>
      </c>
      <c r="G66" s="40" t="str">
        <f>IF(G65=0,"",G65)</f>
        <v/>
      </c>
      <c r="H66" s="86" t="str">
        <f t="shared" si="14"/>
        <v/>
      </c>
      <c r="I66" s="86" t="str">
        <f>IF(I65=0,"",I65)</f>
        <v/>
      </c>
      <c r="J66" s="86" t="str">
        <f t="shared" si="14"/>
        <v/>
      </c>
      <c r="K66" s="86" t="str">
        <f t="shared" si="14"/>
        <v/>
      </c>
      <c r="L66" s="86" t="str">
        <f t="shared" si="14"/>
        <v/>
      </c>
      <c r="M66" s="86">
        <f t="shared" si="14"/>
        <v>1</v>
      </c>
      <c r="N66" s="86" t="str">
        <f>IF(N65=0,"",N65)</f>
        <v/>
      </c>
      <c r="O66" s="86" t="str">
        <f>IF(O65=0,"",O65)</f>
        <v/>
      </c>
      <c r="P66" s="86" t="str">
        <f>IF(P65=0,"",P65)</f>
        <v/>
      </c>
      <c r="Q66" s="86">
        <f t="shared" si="14"/>
        <v>4</v>
      </c>
      <c r="R66" s="86">
        <f t="shared" si="14"/>
        <v>12</v>
      </c>
      <c r="S66" s="86">
        <f t="shared" si="14"/>
        <v>28</v>
      </c>
      <c r="T66" s="86">
        <f t="shared" si="14"/>
        <v>9</v>
      </c>
      <c r="U66" s="86">
        <f t="shared" si="14"/>
        <v>1</v>
      </c>
      <c r="V66" s="86" t="str">
        <f t="shared" si="14"/>
        <v/>
      </c>
      <c r="W66" s="86" t="str">
        <f t="shared" si="14"/>
        <v/>
      </c>
      <c r="X66" s="86" t="str">
        <f t="shared" si="14"/>
        <v/>
      </c>
      <c r="Y66" s="86" t="str">
        <f t="shared" si="14"/>
        <v/>
      </c>
      <c r="Z66" s="86" t="str">
        <f t="shared" si="14"/>
        <v/>
      </c>
      <c r="AA66" s="86" t="str">
        <f t="shared" si="14"/>
        <v/>
      </c>
      <c r="AB66" s="38"/>
      <c r="AC66" s="161"/>
      <c r="AD66" s="161"/>
    </row>
    <row r="67" spans="1:30" s="36" customFormat="1" x14ac:dyDescent="0.2">
      <c r="A67" s="39" t="s">
        <v>15</v>
      </c>
      <c r="D67" s="41" t="str">
        <f>IF(D66="","",C63+$I54/2)</f>
        <v/>
      </c>
      <c r="E67" s="37"/>
      <c r="F67" s="37"/>
      <c r="G67" s="37"/>
      <c r="H67" s="86" t="str">
        <f>IF(H66="","",E63+$I54/2)</f>
        <v/>
      </c>
      <c r="I67" s="86" t="str">
        <f t="shared" ref="I67:AA67" si="15">IF(I66="","",H63+$I54/2)</f>
        <v/>
      </c>
      <c r="J67" s="86" t="str">
        <f t="shared" si="15"/>
        <v/>
      </c>
      <c r="K67" s="86" t="str">
        <f t="shared" si="15"/>
        <v/>
      </c>
      <c r="L67" s="86" t="str">
        <f t="shared" si="15"/>
        <v/>
      </c>
      <c r="M67" s="86">
        <f t="shared" si="15"/>
        <v>7.9860000000000007</v>
      </c>
      <c r="N67" s="86" t="str">
        <f t="shared" si="15"/>
        <v/>
      </c>
      <c r="O67" s="86" t="str">
        <f t="shared" si="15"/>
        <v/>
      </c>
      <c r="P67" s="86" t="str">
        <f t="shared" si="15"/>
        <v/>
      </c>
      <c r="Q67" s="86">
        <f t="shared" si="15"/>
        <v>7.9980000000000011</v>
      </c>
      <c r="R67" s="86">
        <f t="shared" si="15"/>
        <v>8.0010000000000012</v>
      </c>
      <c r="S67" s="86">
        <f t="shared" si="15"/>
        <v>8.0040000000000013</v>
      </c>
      <c r="T67" s="86">
        <f t="shared" si="15"/>
        <v>8.0070000000000014</v>
      </c>
      <c r="U67" s="86">
        <f t="shared" si="15"/>
        <v>8.0100000000000016</v>
      </c>
      <c r="V67" s="86" t="str">
        <f t="shared" si="15"/>
        <v/>
      </c>
      <c r="W67" s="86" t="str">
        <f t="shared" si="15"/>
        <v/>
      </c>
      <c r="X67" s="86" t="str">
        <f t="shared" si="15"/>
        <v/>
      </c>
      <c r="Y67" s="86" t="str">
        <f t="shared" si="15"/>
        <v/>
      </c>
      <c r="Z67" s="86" t="str">
        <f t="shared" si="15"/>
        <v/>
      </c>
      <c r="AA67" s="86" t="str">
        <f t="shared" si="15"/>
        <v/>
      </c>
      <c r="AB67" s="38"/>
      <c r="AC67" s="161"/>
      <c r="AD67" s="161"/>
    </row>
    <row r="68" spans="1:30" s="36" customFormat="1" x14ac:dyDescent="0.2">
      <c r="A68" s="39" t="s">
        <v>16</v>
      </c>
      <c r="D68" s="42" t="str">
        <f>IF(D67="","",NORMDIST(D67,$I$36,$I$40,FALSE))</f>
        <v/>
      </c>
      <c r="E68" s="43" t="str">
        <f>IF(E67="","",NORMDIST(E67,$I$36,$I$40,FALSE))</f>
        <v/>
      </c>
      <c r="F68" s="43" t="str">
        <f>IF(F67="","",NORMDIST(F67,$I$36,$I$40,FALSE))</f>
        <v/>
      </c>
      <c r="G68" s="43" t="str">
        <f>IF(G67="","",NORMDIST(G67,$I$36,$I$40,FALSE))</f>
        <v/>
      </c>
      <c r="H68" s="86" t="str">
        <f t="shared" ref="H68:AA68" si="16">IF(H67="","",NORMDIST(H67,$I$36,$I$40,FALSE))</f>
        <v/>
      </c>
      <c r="I68" s="86" t="str">
        <f t="shared" si="16"/>
        <v/>
      </c>
      <c r="J68" s="86" t="str">
        <f t="shared" si="16"/>
        <v/>
      </c>
      <c r="K68" s="86" t="str">
        <f t="shared" si="16"/>
        <v/>
      </c>
      <c r="L68" s="86" t="str">
        <f t="shared" si="16"/>
        <v/>
      </c>
      <c r="M68" s="86">
        <f t="shared" si="16"/>
        <v>1.7163443687930916E-3</v>
      </c>
      <c r="N68" s="86" t="str">
        <f t="shared" si="16"/>
        <v/>
      </c>
      <c r="O68" s="86" t="str">
        <f t="shared" si="16"/>
        <v/>
      </c>
      <c r="P68" s="86" t="str">
        <f t="shared" si="16"/>
        <v/>
      </c>
      <c r="Q68" s="86">
        <f t="shared" si="16"/>
        <v>39.414951736392808</v>
      </c>
      <c r="R68" s="86">
        <f t="shared" si="16"/>
        <v>90.626880132891998</v>
      </c>
      <c r="S68" s="86">
        <f t="shared" si="16"/>
        <v>106.50887931205395</v>
      </c>
      <c r="T68" s="86">
        <f t="shared" si="16"/>
        <v>63.980459647980254</v>
      </c>
      <c r="U68" s="86">
        <f t="shared" si="16"/>
        <v>19.644530411054379</v>
      </c>
      <c r="V68" s="86" t="str">
        <f t="shared" si="16"/>
        <v/>
      </c>
      <c r="W68" s="86" t="str">
        <f t="shared" si="16"/>
        <v/>
      </c>
      <c r="X68" s="86" t="str">
        <f t="shared" si="16"/>
        <v/>
      </c>
      <c r="Y68" s="86" t="str">
        <f t="shared" si="16"/>
        <v/>
      </c>
      <c r="Z68" s="86" t="str">
        <f t="shared" si="16"/>
        <v/>
      </c>
      <c r="AA68" s="86" t="str">
        <f t="shared" si="16"/>
        <v/>
      </c>
      <c r="AB68" s="38"/>
      <c r="AC68" s="161"/>
      <c r="AD68" s="161"/>
    </row>
    <row r="69" spans="1:30" s="36" customFormat="1" x14ac:dyDescent="0.2">
      <c r="A69" s="39" t="s">
        <v>19</v>
      </c>
      <c r="E69" s="40">
        <f t="shared" ref="E69:AA69" si="17">FREQUENCY($X60:$X61,E63)-FREQUENCY($X60:$X61,D63)</f>
        <v>0</v>
      </c>
      <c r="F69" s="40">
        <f t="shared" si="17"/>
        <v>0</v>
      </c>
      <c r="G69" s="40">
        <f t="shared" si="17"/>
        <v>0</v>
      </c>
      <c r="H69" s="40">
        <f t="shared" si="17"/>
        <v>0</v>
      </c>
      <c r="I69" s="86">
        <f t="shared" si="17"/>
        <v>0</v>
      </c>
      <c r="J69" s="86">
        <f t="shared" si="17"/>
        <v>0</v>
      </c>
      <c r="K69" s="86">
        <f t="shared" si="17"/>
        <v>0</v>
      </c>
      <c r="L69" s="86">
        <f>FREQUENCY($X60:$X61,L63)-FREQUENCY($X60:$X61,K63)</f>
        <v>0</v>
      </c>
      <c r="M69" s="86">
        <f>FREQUENCY($X60:$X61,M63)-FREQUENCY($X60:$X61,L63)</f>
        <v>0</v>
      </c>
      <c r="N69" s="86">
        <f t="shared" si="17"/>
        <v>0</v>
      </c>
      <c r="O69" s="86">
        <f t="shared" si="17"/>
        <v>0</v>
      </c>
      <c r="P69" s="86">
        <f t="shared" si="17"/>
        <v>0</v>
      </c>
      <c r="Q69" s="86">
        <f t="shared" si="17"/>
        <v>0</v>
      </c>
      <c r="R69" s="86">
        <f t="shared" si="17"/>
        <v>1</v>
      </c>
      <c r="S69" s="86">
        <f t="shared" si="17"/>
        <v>0</v>
      </c>
      <c r="T69" s="86">
        <f t="shared" si="17"/>
        <v>0</v>
      </c>
      <c r="U69" s="86">
        <f t="shared" si="17"/>
        <v>1</v>
      </c>
      <c r="V69" s="86">
        <f t="shared" si="17"/>
        <v>0</v>
      </c>
      <c r="W69" s="86">
        <f t="shared" si="17"/>
        <v>0</v>
      </c>
      <c r="X69" s="86">
        <f t="shared" si="17"/>
        <v>0</v>
      </c>
      <c r="Y69" s="86">
        <f t="shared" si="17"/>
        <v>0</v>
      </c>
      <c r="Z69" s="86">
        <f t="shared" si="17"/>
        <v>0</v>
      </c>
      <c r="AA69" s="86">
        <f t="shared" si="17"/>
        <v>0</v>
      </c>
      <c r="AB69" s="38"/>
      <c r="AC69" s="165"/>
      <c r="AD69" s="165"/>
    </row>
    <row r="70" spans="1:30" s="36" customFormat="1" x14ac:dyDescent="0.2">
      <c r="A70" s="39" t="s">
        <v>20</v>
      </c>
      <c r="E70" s="38" t="str">
        <f t="shared" ref="E70:J70" si="18">IF(E69=0,"",$W$60+50%)</f>
        <v/>
      </c>
      <c r="F70" s="38" t="str">
        <f t="shared" si="18"/>
        <v/>
      </c>
      <c r="G70" s="38" t="str">
        <f t="shared" si="18"/>
        <v/>
      </c>
      <c r="H70" s="38" t="str">
        <f t="shared" si="18"/>
        <v/>
      </c>
      <c r="I70" s="38" t="str">
        <f t="shared" si="18"/>
        <v/>
      </c>
      <c r="J70" s="38" t="str">
        <f t="shared" si="18"/>
        <v/>
      </c>
      <c r="K70" s="38" t="str">
        <f>IF(K69=0,"",$W$60+50%)</f>
        <v/>
      </c>
      <c r="L70" s="38" t="str">
        <f t="shared" ref="L70:AA70" si="19">IF(L69=0,"",$W$60+50%)</f>
        <v/>
      </c>
      <c r="M70" s="38" t="str">
        <f t="shared" si="19"/>
        <v/>
      </c>
      <c r="N70" s="38" t="str">
        <f t="shared" si="19"/>
        <v/>
      </c>
      <c r="O70" s="38" t="str">
        <f t="shared" si="19"/>
        <v/>
      </c>
      <c r="P70" s="38" t="str">
        <f t="shared" si="19"/>
        <v/>
      </c>
      <c r="Q70" s="38" t="str">
        <f t="shared" si="19"/>
        <v/>
      </c>
      <c r="R70" s="38">
        <f t="shared" si="19"/>
        <v>28.5</v>
      </c>
      <c r="S70" s="38" t="str">
        <f t="shared" si="19"/>
        <v/>
      </c>
      <c r="T70" s="38" t="str">
        <f t="shared" si="19"/>
        <v/>
      </c>
      <c r="U70" s="38">
        <f t="shared" si="19"/>
        <v>28.5</v>
      </c>
      <c r="V70" s="38" t="str">
        <f t="shared" si="19"/>
        <v/>
      </c>
      <c r="W70" s="59" t="str">
        <f t="shared" si="19"/>
        <v/>
      </c>
      <c r="X70" s="38" t="str">
        <f t="shared" si="19"/>
        <v/>
      </c>
      <c r="Y70" s="38" t="str">
        <f t="shared" si="19"/>
        <v/>
      </c>
      <c r="Z70" s="38" t="str">
        <f t="shared" si="19"/>
        <v/>
      </c>
      <c r="AA70" s="38" t="str">
        <f t="shared" si="19"/>
        <v/>
      </c>
      <c r="AB70" s="38" t="str">
        <f>IF(AB69=0,"",$W$60+20%)</f>
        <v/>
      </c>
      <c r="AC70" s="161"/>
      <c r="AD70" s="161"/>
    </row>
    <row r="71" spans="1:30" s="88" customFormat="1" x14ac:dyDescent="0.2"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4"/>
      <c r="X71" s="133"/>
      <c r="Y71" s="133"/>
      <c r="Z71" s="133"/>
      <c r="AA71" s="133"/>
      <c r="AB71" s="38"/>
      <c r="AC71" s="161"/>
      <c r="AD71" s="161"/>
    </row>
    <row r="72" spans="1:30" s="88" customFormat="1" x14ac:dyDescent="0.2">
      <c r="W72" s="130"/>
      <c r="AB72" s="36"/>
      <c r="AC72" s="161"/>
      <c r="AD72" s="161"/>
    </row>
    <row r="73" spans="1:30" s="128" customFormat="1" x14ac:dyDescent="0.2">
      <c r="W73" s="129"/>
      <c r="AB73" s="36"/>
      <c r="AC73" s="161"/>
      <c r="AD73" s="161"/>
    </row>
    <row r="74" spans="1:30" s="128" customFormat="1" x14ac:dyDescent="0.2">
      <c r="W74" s="129"/>
      <c r="AB74" s="36"/>
      <c r="AC74" s="161"/>
      <c r="AD74" s="161"/>
    </row>
    <row r="75" spans="1:30" s="128" customFormat="1" x14ac:dyDescent="0.2">
      <c r="W75" s="129"/>
      <c r="AB75" s="36"/>
      <c r="AC75" s="161"/>
      <c r="AD75" s="161"/>
    </row>
    <row r="76" spans="1:30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7"/>
      <c r="Y76" s="77"/>
      <c r="Z76" s="77"/>
      <c r="AA76" s="77"/>
      <c r="AC76" s="161"/>
      <c r="AD76" s="161"/>
    </row>
    <row r="77" spans="1:30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7"/>
      <c r="Y77" s="77"/>
      <c r="Z77" s="77"/>
      <c r="AA77" s="77"/>
      <c r="AC77" s="161"/>
      <c r="AD77" s="161"/>
    </row>
    <row r="78" spans="1:30" x14ac:dyDescent="0.2">
      <c r="AC78" s="161"/>
      <c r="AD78" s="161"/>
    </row>
    <row r="79" spans="1:30" x14ac:dyDescent="0.2">
      <c r="AC79" s="161"/>
      <c r="AD79" s="161"/>
    </row>
  </sheetData>
  <mergeCells count="23">
    <mergeCell ref="K54:R58"/>
    <mergeCell ref="T54:Y54"/>
    <mergeCell ref="T55:Y55"/>
    <mergeCell ref="T56:AA56"/>
    <mergeCell ref="T47:W47"/>
    <mergeCell ref="T48:W48"/>
    <mergeCell ref="H49:I49"/>
    <mergeCell ref="T49:AA52"/>
    <mergeCell ref="K53:M53"/>
    <mergeCell ref="T53:U53"/>
    <mergeCell ref="T35:V35"/>
    <mergeCell ref="K36:R40"/>
    <mergeCell ref="T36:AA40"/>
    <mergeCell ref="K41:M41"/>
    <mergeCell ref="T41:W41"/>
    <mergeCell ref="K42:R46"/>
    <mergeCell ref="T42:AA46"/>
    <mergeCell ref="P5:R5"/>
    <mergeCell ref="C1:C2"/>
    <mergeCell ref="P1:R1"/>
    <mergeCell ref="P2:R2"/>
    <mergeCell ref="P3:R3"/>
    <mergeCell ref="P4:R4"/>
  </mergeCells>
  <phoneticPr fontId="22" type="noConversion"/>
  <conditionalFormatting sqref="C3:C62">
    <cfRule type="cellIs" dxfId="8" priority="1" stopIfTrue="1" operator="notBetween">
      <formula>$T$1</formula>
      <formula>$T$2</formula>
    </cfRule>
  </conditionalFormatting>
  <printOptions horizontalCentered="1" verticalCentered="1"/>
  <pageMargins left="0" right="0" top="0" bottom="0" header="0" footer="0"/>
  <pageSetup paperSize="8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80"/>
  <sheetViews>
    <sheetView showGridLines="0" workbookViewId="0">
      <selection activeCell="W2" sqref="W2"/>
    </sheetView>
  </sheetViews>
  <sheetFormatPr baseColWidth="10" defaultColWidth="9.1640625" defaultRowHeight="15" x14ac:dyDescent="0.2"/>
  <cols>
    <col min="1" max="1" width="4.5" customWidth="1"/>
    <col min="2" max="2" width="13.6640625" customWidth="1"/>
    <col min="3" max="3" width="16.5" customWidth="1"/>
    <col min="4" max="7" width="3.5" customWidth="1"/>
    <col min="8" max="8" width="30.33203125" customWidth="1"/>
    <col min="9" max="9" width="24.5" customWidth="1"/>
    <col min="10" max="11" width="10.33203125" customWidth="1"/>
    <col min="12" max="12" width="11.5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5.5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" style="36" customWidth="1"/>
    <col min="29" max="29" width="9.33203125" style="162" bestFit="1" customWidth="1"/>
    <col min="30" max="30" width="14.6640625" style="162" bestFit="1" customWidth="1"/>
  </cols>
  <sheetData>
    <row r="1" spans="1:30" ht="16" x14ac:dyDescent="0.2">
      <c r="A1" s="6"/>
      <c r="B1" s="6" t="s">
        <v>22</v>
      </c>
      <c r="C1" s="200" t="str">
        <f>I3</f>
        <v>987987-2</v>
      </c>
      <c r="D1" s="7"/>
      <c r="E1" s="7"/>
      <c r="F1" s="7"/>
      <c r="G1" s="7"/>
      <c r="H1" s="11" t="s">
        <v>24</v>
      </c>
      <c r="I1" s="32"/>
      <c r="J1" s="52" t="s">
        <v>37</v>
      </c>
      <c r="K1" s="11"/>
      <c r="L1" s="146">
        <v>40793</v>
      </c>
      <c r="M1" s="11" t="s">
        <v>39</v>
      </c>
      <c r="N1" s="46"/>
      <c r="O1" s="46"/>
      <c r="P1" s="206"/>
      <c r="Q1" s="207"/>
      <c r="R1" s="208"/>
      <c r="S1" s="11" t="s">
        <v>17</v>
      </c>
      <c r="T1" s="33">
        <f>48-0.01</f>
        <v>47.99</v>
      </c>
      <c r="U1" s="11" t="s">
        <v>42</v>
      </c>
      <c r="V1" s="62"/>
      <c r="W1" s="64">
        <f ca="1">TODAY()</f>
        <v>42611</v>
      </c>
      <c r="X1" s="167"/>
      <c r="Y1" s="167"/>
      <c r="Z1" s="167"/>
      <c r="AA1" s="167"/>
      <c r="AB1" s="169"/>
    </row>
    <row r="2" spans="1:30" ht="18" x14ac:dyDescent="0.2">
      <c r="A2" s="67" t="s">
        <v>45</v>
      </c>
      <c r="B2" s="67" t="s">
        <v>1</v>
      </c>
      <c r="C2" s="201"/>
      <c r="D2" s="8"/>
      <c r="E2" s="8"/>
      <c r="F2" s="8"/>
      <c r="G2" s="8"/>
      <c r="H2" s="50" t="s">
        <v>25</v>
      </c>
      <c r="I2" s="47"/>
      <c r="J2" s="50" t="s">
        <v>38</v>
      </c>
      <c r="K2" s="2"/>
      <c r="L2" s="47"/>
      <c r="M2" s="11" t="s">
        <v>26</v>
      </c>
      <c r="N2" s="49"/>
      <c r="O2" s="49"/>
      <c r="P2" s="209" t="s">
        <v>75</v>
      </c>
      <c r="Q2" s="210"/>
      <c r="R2" s="211"/>
      <c r="S2" s="11" t="s">
        <v>18</v>
      </c>
      <c r="T2" s="33">
        <f>48+0.01</f>
        <v>48.01</v>
      </c>
      <c r="U2" s="63" t="s">
        <v>44</v>
      </c>
      <c r="V2" s="48"/>
      <c r="W2" s="65">
        <v>42464</v>
      </c>
      <c r="X2" s="166"/>
      <c r="Y2" s="166"/>
      <c r="Z2" s="166"/>
      <c r="AA2" s="166"/>
      <c r="AB2" s="168"/>
      <c r="AC2" s="162" t="s">
        <v>60</v>
      </c>
      <c r="AD2" s="162" t="s">
        <v>61</v>
      </c>
    </row>
    <row r="3" spans="1:30" ht="16" x14ac:dyDescent="0.2">
      <c r="A3" s="66">
        <v>1</v>
      </c>
      <c r="B3" s="89">
        <v>1</v>
      </c>
      <c r="C3" s="140">
        <v>48.003100000000003</v>
      </c>
      <c r="D3" s="9">
        <f t="shared" ref="D3:D62" si="0">$T$1</f>
        <v>47.99</v>
      </c>
      <c r="E3" s="9">
        <f t="shared" ref="E3:E62" si="1">$T$2</f>
        <v>48.01</v>
      </c>
      <c r="F3" s="10">
        <f>$I$43</f>
        <v>47.996523561626745</v>
      </c>
      <c r="G3" s="10">
        <f>$I$44</f>
        <v>48.012992802009592</v>
      </c>
      <c r="H3" s="11" t="s">
        <v>34</v>
      </c>
      <c r="I3" s="32" t="s">
        <v>66</v>
      </c>
      <c r="J3" s="2"/>
      <c r="K3" s="2"/>
      <c r="L3" s="76"/>
      <c r="M3" s="54" t="s">
        <v>27</v>
      </c>
      <c r="N3" s="12"/>
      <c r="O3" s="3"/>
      <c r="P3" s="203"/>
      <c r="Q3" s="204"/>
      <c r="R3" s="205"/>
      <c r="S3" s="11" t="s">
        <v>23</v>
      </c>
      <c r="T3" s="12">
        <f>(T1+T2)/2</f>
        <v>48</v>
      </c>
      <c r="W3" s="55"/>
      <c r="X3" s="167"/>
      <c r="Y3" s="167"/>
      <c r="Z3" s="167"/>
      <c r="AA3" s="167"/>
      <c r="AB3" s="169">
        <f>(C3-$I$36)/$I$40</f>
        <v>-0.60410138401733104</v>
      </c>
      <c r="AC3" s="163">
        <f>IF(C3="","",RANK(C3,$C$3:$C$62,TRUE))</f>
        <v>16</v>
      </c>
      <c r="AD3" s="164">
        <f>NORMSINV(AC3/(MAX(AC3:AC62)+1))</f>
        <v>-0.55073086678221428</v>
      </c>
    </row>
    <row r="4" spans="1:30" ht="16" x14ac:dyDescent="0.2">
      <c r="A4" s="66">
        <f t="shared" ref="A4:A10" si="2">A3+1</f>
        <v>2</v>
      </c>
      <c r="B4" s="89">
        <v>2</v>
      </c>
      <c r="C4" s="135">
        <v>48.0032</v>
      </c>
      <c r="D4" s="9">
        <f t="shared" si="0"/>
        <v>47.99</v>
      </c>
      <c r="E4" s="9">
        <f t="shared" si="1"/>
        <v>48.01</v>
      </c>
      <c r="F4" s="68">
        <f t="shared" ref="F4:F62" si="3">$I$43</f>
        <v>47.996523561626745</v>
      </c>
      <c r="G4" s="10">
        <f t="shared" ref="G4:G62" si="4">$I$44</f>
        <v>48.012992802009592</v>
      </c>
      <c r="H4" s="13" t="s">
        <v>35</v>
      </c>
      <c r="I4" s="32" t="s">
        <v>65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1.9999999999996021E-2</v>
      </c>
      <c r="U4" s="14"/>
      <c r="V4" s="14"/>
      <c r="W4" s="55"/>
      <c r="X4" s="167"/>
      <c r="Y4" s="167"/>
      <c r="Z4" s="167"/>
      <c r="AA4" s="167"/>
      <c r="AB4" s="169">
        <f t="shared" ref="AB4:AB62" si="5">(C4-$I$36)/$I$40</f>
        <v>-0.56766983125413562</v>
      </c>
      <c r="AC4" s="163">
        <f t="shared" ref="AC4:AC62" si="6">IF(C4="","",RANK(C4,$C$3:$C$62,TRUE))</f>
        <v>17</v>
      </c>
      <c r="AD4" s="164">
        <f t="shared" ref="AD4:AD62" si="7">NORMSINV(AC4/(MAX(AC4:AC63)+1))</f>
        <v>-0.49842883345871808</v>
      </c>
    </row>
    <row r="5" spans="1:30" ht="20" x14ac:dyDescent="0.35">
      <c r="A5" s="66">
        <f t="shared" si="2"/>
        <v>3</v>
      </c>
      <c r="B5" s="89">
        <v>3</v>
      </c>
      <c r="C5" s="135">
        <v>48.006599999999999</v>
      </c>
      <c r="D5" s="9">
        <f t="shared" si="0"/>
        <v>47.99</v>
      </c>
      <c r="E5" s="9">
        <f t="shared" si="1"/>
        <v>48.01</v>
      </c>
      <c r="F5" s="10">
        <f t="shared" si="3"/>
        <v>47.996523561626745</v>
      </c>
      <c r="G5" s="10">
        <f t="shared" si="4"/>
        <v>48.012992802009592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7"/>
      <c r="Y5" s="17" t="s">
        <v>62</v>
      </c>
      <c r="Z5" s="7"/>
      <c r="AA5" s="7"/>
      <c r="AB5" s="155">
        <f t="shared" si="5"/>
        <v>0.67100296274110471</v>
      </c>
      <c r="AC5" s="163">
        <f t="shared" si="6"/>
        <v>42</v>
      </c>
      <c r="AD5" s="164">
        <f t="shared" si="7"/>
        <v>0.71804867851300969</v>
      </c>
    </row>
    <row r="6" spans="1:30" x14ac:dyDescent="0.2">
      <c r="A6" s="66">
        <f t="shared" si="2"/>
        <v>4</v>
      </c>
      <c r="B6" s="89">
        <v>4</v>
      </c>
      <c r="C6" s="135">
        <v>48.003500000000003</v>
      </c>
      <c r="D6" s="9">
        <f t="shared" si="0"/>
        <v>47.99</v>
      </c>
      <c r="E6" s="9">
        <f t="shared" si="1"/>
        <v>48.01</v>
      </c>
      <c r="F6" s="10">
        <f t="shared" si="3"/>
        <v>47.996523561626745</v>
      </c>
      <c r="G6" s="10">
        <f t="shared" si="4"/>
        <v>48.012992802009592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5">
        <f t="shared" si="5"/>
        <v>-0.45837517295937202</v>
      </c>
      <c r="AC6" s="163">
        <f t="shared" si="6"/>
        <v>18</v>
      </c>
      <c r="AD6" s="164">
        <f t="shared" si="7"/>
        <v>-0.44745654804896379</v>
      </c>
    </row>
    <row r="7" spans="1:30" x14ac:dyDescent="0.2">
      <c r="A7" s="66">
        <f t="shared" si="2"/>
        <v>5</v>
      </c>
      <c r="B7" s="89">
        <v>5</v>
      </c>
      <c r="C7" s="135">
        <v>48.005099999999999</v>
      </c>
      <c r="D7" s="9">
        <f t="shared" si="0"/>
        <v>47.99</v>
      </c>
      <c r="E7" s="9">
        <f t="shared" si="1"/>
        <v>48.01</v>
      </c>
      <c r="F7" s="10">
        <f t="shared" si="3"/>
        <v>47.996523561626745</v>
      </c>
      <c r="G7" s="10">
        <f t="shared" si="4"/>
        <v>48.012992802009592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5">
        <f t="shared" si="5"/>
        <v>0.12452967127246407</v>
      </c>
      <c r="AC7" s="163">
        <f t="shared" si="6"/>
        <v>29</v>
      </c>
      <c r="AD7" s="164">
        <f t="shared" si="7"/>
        <v>6.8415924700345146E-2</v>
      </c>
    </row>
    <row r="8" spans="1:30" x14ac:dyDescent="0.2">
      <c r="A8" s="66">
        <f t="shared" si="2"/>
        <v>6</v>
      </c>
      <c r="B8" s="89">
        <v>6</v>
      </c>
      <c r="C8" s="135">
        <v>48.005200000000002</v>
      </c>
      <c r="D8" s="9">
        <f t="shared" si="0"/>
        <v>47.99</v>
      </c>
      <c r="E8" s="9">
        <f t="shared" si="1"/>
        <v>48.01</v>
      </c>
      <c r="F8" s="10">
        <f t="shared" si="3"/>
        <v>47.996523561626745</v>
      </c>
      <c r="G8" s="10">
        <f t="shared" si="4"/>
        <v>48.012992802009592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5">
        <f t="shared" si="5"/>
        <v>0.16096122403824814</v>
      </c>
      <c r="AC8" s="163">
        <f t="shared" si="6"/>
        <v>31</v>
      </c>
      <c r="AD8" s="164">
        <f t="shared" si="7"/>
        <v>0.16019524783939418</v>
      </c>
    </row>
    <row r="9" spans="1:30" x14ac:dyDescent="0.2">
      <c r="A9" s="66">
        <f t="shared" si="2"/>
        <v>7</v>
      </c>
      <c r="B9" s="89">
        <v>7</v>
      </c>
      <c r="C9" s="135">
        <v>48.008400000000002</v>
      </c>
      <c r="D9" s="9">
        <f t="shared" si="0"/>
        <v>47.99</v>
      </c>
      <c r="E9" s="9">
        <f t="shared" si="1"/>
        <v>48.01</v>
      </c>
      <c r="F9" s="10">
        <f t="shared" si="3"/>
        <v>47.996523561626745</v>
      </c>
      <c r="G9" s="10">
        <f t="shared" si="4"/>
        <v>48.012992802009592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5">
        <f t="shared" si="5"/>
        <v>1.3267709125045088</v>
      </c>
      <c r="AC9" s="163">
        <f t="shared" si="6"/>
        <v>51</v>
      </c>
      <c r="AD9" s="164">
        <f t="shared" si="7"/>
        <v>1.4557760251170173</v>
      </c>
    </row>
    <row r="10" spans="1:30" x14ac:dyDescent="0.2">
      <c r="A10" s="66">
        <f t="shared" si="2"/>
        <v>8</v>
      </c>
      <c r="B10" s="89">
        <v>8</v>
      </c>
      <c r="C10" s="135">
        <v>48.003</v>
      </c>
      <c r="D10" s="9">
        <f t="shared" si="0"/>
        <v>47.99</v>
      </c>
      <c r="E10" s="9">
        <f t="shared" si="1"/>
        <v>48.01</v>
      </c>
      <c r="F10" s="10">
        <f t="shared" si="3"/>
        <v>47.996523561626745</v>
      </c>
      <c r="G10" s="10">
        <f t="shared" si="4"/>
        <v>48.012992802009592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5">
        <f t="shared" si="5"/>
        <v>-0.64053293678311507</v>
      </c>
      <c r="AC10" s="163">
        <f t="shared" si="6"/>
        <v>14</v>
      </c>
      <c r="AD10" s="164">
        <f t="shared" si="7"/>
        <v>-0.66025389885446362</v>
      </c>
    </row>
    <row r="11" spans="1:30" x14ac:dyDescent="0.2">
      <c r="A11" s="66">
        <f>A10+1</f>
        <v>9</v>
      </c>
      <c r="B11" s="89">
        <v>9</v>
      </c>
      <c r="C11" s="135">
        <v>48.000900000000001</v>
      </c>
      <c r="D11" s="9">
        <f t="shared" si="0"/>
        <v>47.99</v>
      </c>
      <c r="E11" s="9">
        <f t="shared" si="1"/>
        <v>48.01</v>
      </c>
      <c r="F11" s="10">
        <f t="shared" si="3"/>
        <v>47.996523561626745</v>
      </c>
      <c r="G11" s="10">
        <f t="shared" si="4"/>
        <v>48.012992802009592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5">
        <f t="shared" si="5"/>
        <v>-1.4055955448386943</v>
      </c>
      <c r="AC11" s="163">
        <f t="shared" si="6"/>
        <v>6</v>
      </c>
      <c r="AD11" s="164">
        <f t="shared" si="7"/>
        <v>-1.2313772057634222</v>
      </c>
    </row>
    <row r="12" spans="1:30" x14ac:dyDescent="0.2">
      <c r="A12" s="66">
        <f t="shared" ref="A12:A62" si="8">A11+1</f>
        <v>10</v>
      </c>
      <c r="B12" s="89">
        <v>10</v>
      </c>
      <c r="C12" s="136">
        <v>48.002299999999998</v>
      </c>
      <c r="D12" s="9">
        <f t="shared" si="0"/>
        <v>47.99</v>
      </c>
      <c r="E12" s="9">
        <f t="shared" si="1"/>
        <v>48.01</v>
      </c>
      <c r="F12" s="10">
        <f t="shared" si="3"/>
        <v>47.996523561626745</v>
      </c>
      <c r="G12" s="10">
        <f t="shared" si="4"/>
        <v>48.012992802009592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5">
        <f t="shared" si="5"/>
        <v>-0.89555380613583768</v>
      </c>
      <c r="AC12" s="163">
        <f t="shared" si="6"/>
        <v>12</v>
      </c>
      <c r="AD12" s="164">
        <f t="shared" si="7"/>
        <v>-0.77834842238484403</v>
      </c>
    </row>
    <row r="13" spans="1:30" x14ac:dyDescent="0.2">
      <c r="A13" s="66">
        <f t="shared" si="8"/>
        <v>11</v>
      </c>
      <c r="B13" s="89">
        <v>11</v>
      </c>
      <c r="C13" s="135">
        <v>48.005200000000002</v>
      </c>
      <c r="D13" s="9">
        <f t="shared" si="0"/>
        <v>47.99</v>
      </c>
      <c r="E13" s="9">
        <f t="shared" si="1"/>
        <v>48.01</v>
      </c>
      <c r="F13" s="10">
        <f t="shared" si="3"/>
        <v>47.996523561626745</v>
      </c>
      <c r="G13" s="10">
        <f t="shared" si="4"/>
        <v>48.012992802009592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5">
        <f t="shared" si="5"/>
        <v>0.16096122403824814</v>
      </c>
      <c r="AC13" s="163">
        <f t="shared" si="6"/>
        <v>31</v>
      </c>
      <c r="AD13" s="164">
        <f t="shared" si="7"/>
        <v>0.16019524783939418</v>
      </c>
    </row>
    <row r="14" spans="1:30" x14ac:dyDescent="0.2">
      <c r="A14" s="66">
        <f t="shared" si="8"/>
        <v>12</v>
      </c>
      <c r="B14" s="89">
        <v>12</v>
      </c>
      <c r="C14" s="135">
        <v>48.000700000000002</v>
      </c>
      <c r="D14" s="9">
        <f t="shared" si="0"/>
        <v>47.99</v>
      </c>
      <c r="E14" s="9">
        <f t="shared" si="1"/>
        <v>48.01</v>
      </c>
      <c r="F14" s="10">
        <f t="shared" si="3"/>
        <v>47.996523561626745</v>
      </c>
      <c r="G14" s="10">
        <f t="shared" si="4"/>
        <v>48.012992802009592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5">
        <f t="shared" si="5"/>
        <v>-1.4784586503676738</v>
      </c>
      <c r="AC14" s="163">
        <f t="shared" si="6"/>
        <v>3</v>
      </c>
      <c r="AD14" s="164">
        <f t="shared" si="7"/>
        <v>-1.6022926552158763</v>
      </c>
    </row>
    <row r="15" spans="1:30" x14ac:dyDescent="0.2">
      <c r="A15" s="66">
        <f t="shared" si="8"/>
        <v>13</v>
      </c>
      <c r="B15" s="89">
        <v>13</v>
      </c>
      <c r="C15" s="135">
        <v>48.000700000000002</v>
      </c>
      <c r="D15" s="9">
        <f t="shared" si="0"/>
        <v>47.99</v>
      </c>
      <c r="E15" s="9">
        <f t="shared" si="1"/>
        <v>48.01</v>
      </c>
      <c r="F15" s="10">
        <f t="shared" si="3"/>
        <v>47.996523561626745</v>
      </c>
      <c r="G15" s="10">
        <f t="shared" si="4"/>
        <v>48.012992802009592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5">
        <f t="shared" si="5"/>
        <v>-1.4784586503676738</v>
      </c>
      <c r="AC15" s="163">
        <f t="shared" si="6"/>
        <v>3</v>
      </c>
      <c r="AD15" s="164">
        <f t="shared" si="7"/>
        <v>-1.6022926552158763</v>
      </c>
    </row>
    <row r="16" spans="1:30" x14ac:dyDescent="0.2">
      <c r="A16" s="66">
        <f t="shared" si="8"/>
        <v>14</v>
      </c>
      <c r="B16" s="89">
        <v>14</v>
      </c>
      <c r="C16" s="135">
        <v>48.005099999999999</v>
      </c>
      <c r="D16" s="9">
        <f t="shared" si="0"/>
        <v>47.99</v>
      </c>
      <c r="E16" s="9">
        <f t="shared" si="1"/>
        <v>48.01</v>
      </c>
      <c r="F16" s="10">
        <f t="shared" si="3"/>
        <v>47.996523561626745</v>
      </c>
      <c r="G16" s="10">
        <f t="shared" si="4"/>
        <v>48.012992802009592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5">
        <f t="shared" si="5"/>
        <v>0.12452967127246407</v>
      </c>
      <c r="AC16" s="163">
        <f t="shared" si="6"/>
        <v>29</v>
      </c>
      <c r="AD16" s="164">
        <f t="shared" si="7"/>
        <v>6.8415924700345146E-2</v>
      </c>
    </row>
    <row r="17" spans="1:30" x14ac:dyDescent="0.2">
      <c r="A17" s="66">
        <f t="shared" si="8"/>
        <v>15</v>
      </c>
      <c r="B17" s="89">
        <v>15</v>
      </c>
      <c r="C17" s="135">
        <v>47.999400000000001</v>
      </c>
      <c r="D17" s="9">
        <f t="shared" si="0"/>
        <v>47.99</v>
      </c>
      <c r="E17" s="9">
        <f t="shared" si="1"/>
        <v>48.01</v>
      </c>
      <c r="F17" s="10">
        <f t="shared" si="3"/>
        <v>47.996523561626745</v>
      </c>
      <c r="G17" s="10">
        <f t="shared" si="4"/>
        <v>48.012992802009592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5">
        <f t="shared" si="5"/>
        <v>-1.9520688363073349</v>
      </c>
      <c r="AC17" s="163">
        <f t="shared" si="6"/>
        <v>2</v>
      </c>
      <c r="AD17" s="164">
        <f t="shared" si="7"/>
        <v>-1.7945384156293689</v>
      </c>
    </row>
    <row r="18" spans="1:30" x14ac:dyDescent="0.2">
      <c r="A18" s="66">
        <f t="shared" si="8"/>
        <v>16</v>
      </c>
      <c r="B18" s="89">
        <v>16</v>
      </c>
      <c r="C18" s="135">
        <v>48.001899999999999</v>
      </c>
      <c r="D18" s="9">
        <f t="shared" si="0"/>
        <v>47.99</v>
      </c>
      <c r="E18" s="9">
        <f t="shared" si="1"/>
        <v>48.01</v>
      </c>
      <c r="F18" s="10">
        <f t="shared" si="3"/>
        <v>47.996523561626745</v>
      </c>
      <c r="G18" s="10">
        <f t="shared" si="4"/>
        <v>48.012992802009592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5">
        <f t="shared" si="5"/>
        <v>-1.0412800171937968</v>
      </c>
      <c r="AC18" s="163">
        <f t="shared" si="6"/>
        <v>8</v>
      </c>
      <c r="AD18" s="164">
        <f t="shared" si="7"/>
        <v>-1.0561294201171838</v>
      </c>
    </row>
    <row r="19" spans="1:30" x14ac:dyDescent="0.2">
      <c r="A19" s="66">
        <f t="shared" si="8"/>
        <v>17</v>
      </c>
      <c r="B19" s="89">
        <v>17</v>
      </c>
      <c r="C19" s="135">
        <v>48.000799999999998</v>
      </c>
      <c r="D19" s="9">
        <f t="shared" si="0"/>
        <v>47.99</v>
      </c>
      <c r="E19" s="9">
        <f t="shared" si="1"/>
        <v>48.01</v>
      </c>
      <c r="F19" s="10">
        <f t="shared" si="3"/>
        <v>47.996523561626745</v>
      </c>
      <c r="G19" s="10">
        <f t="shared" si="4"/>
        <v>48.012992802009592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5">
        <f t="shared" si="5"/>
        <v>-1.4420270976044784</v>
      </c>
      <c r="AC19" s="163">
        <f t="shared" si="6"/>
        <v>5</v>
      </c>
      <c r="AD19" s="164">
        <f t="shared" si="7"/>
        <v>-1.3351777361189361</v>
      </c>
    </row>
    <row r="20" spans="1:30" x14ac:dyDescent="0.2">
      <c r="A20" s="66">
        <f t="shared" si="8"/>
        <v>18</v>
      </c>
      <c r="B20" s="147">
        <v>18</v>
      </c>
      <c r="C20" s="135">
        <v>48.002400000000002</v>
      </c>
      <c r="D20" s="9">
        <f t="shared" si="0"/>
        <v>47.99</v>
      </c>
      <c r="E20" s="9">
        <f t="shared" si="1"/>
        <v>48.01</v>
      </c>
      <c r="F20" s="10">
        <f t="shared" si="3"/>
        <v>47.996523561626745</v>
      </c>
      <c r="G20" s="10">
        <f t="shared" si="4"/>
        <v>48.012992802009592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5">
        <f t="shared" si="5"/>
        <v>-0.85912225337005366</v>
      </c>
      <c r="AC20" s="163">
        <f t="shared" si="6"/>
        <v>13</v>
      </c>
      <c r="AD20" s="164">
        <f t="shared" si="7"/>
        <v>-0.71804867851300969</v>
      </c>
    </row>
    <row r="21" spans="1:30" x14ac:dyDescent="0.2">
      <c r="A21" s="66">
        <f t="shared" si="8"/>
        <v>19</v>
      </c>
      <c r="B21" s="89">
        <v>19</v>
      </c>
      <c r="C21" s="135">
        <v>48.004899999999999</v>
      </c>
      <c r="D21" s="9">
        <f t="shared" si="0"/>
        <v>47.99</v>
      </c>
      <c r="E21" s="9">
        <f t="shared" si="1"/>
        <v>48.01</v>
      </c>
      <c r="F21" s="10">
        <f t="shared" si="3"/>
        <v>47.996523561626745</v>
      </c>
      <c r="G21" s="10">
        <f t="shared" si="4"/>
        <v>48.012992802009592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5">
        <f t="shared" si="5"/>
        <v>5.166656574348457E-2</v>
      </c>
      <c r="AC21" s="163">
        <f t="shared" si="6"/>
        <v>24</v>
      </c>
      <c r="AD21" s="164">
        <f t="shared" si="7"/>
        <v>-0.16019524783939429</v>
      </c>
    </row>
    <row r="22" spans="1:30" x14ac:dyDescent="0.2">
      <c r="A22" s="66">
        <f t="shared" si="8"/>
        <v>20</v>
      </c>
      <c r="B22" s="89">
        <v>20</v>
      </c>
      <c r="C22" s="136">
        <v>48.001899999999999</v>
      </c>
      <c r="D22" s="9">
        <f t="shared" si="0"/>
        <v>47.99</v>
      </c>
      <c r="E22" s="9">
        <f t="shared" si="1"/>
        <v>48.01</v>
      </c>
      <c r="F22" s="10">
        <f t="shared" si="3"/>
        <v>47.996523561626745</v>
      </c>
      <c r="G22" s="10">
        <f t="shared" si="4"/>
        <v>48.012992802009592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5">
        <f t="shared" si="5"/>
        <v>-1.0412800171937968</v>
      </c>
      <c r="AC22" s="163">
        <f t="shared" si="6"/>
        <v>8</v>
      </c>
      <c r="AD22" s="164">
        <f t="shared" si="7"/>
        <v>-1.0561294201171838</v>
      </c>
    </row>
    <row r="23" spans="1:30" x14ac:dyDescent="0.2">
      <c r="A23" s="66">
        <f t="shared" si="8"/>
        <v>21</v>
      </c>
      <c r="B23" s="89">
        <v>21</v>
      </c>
      <c r="C23" s="135">
        <v>48.007800000000003</v>
      </c>
      <c r="D23" s="9">
        <f t="shared" si="0"/>
        <v>47.99</v>
      </c>
      <c r="E23" s="9">
        <f t="shared" si="1"/>
        <v>48.01</v>
      </c>
      <c r="F23" s="10">
        <f t="shared" si="3"/>
        <v>47.996523561626745</v>
      </c>
      <c r="G23" s="10">
        <f t="shared" si="4"/>
        <v>48.012992802009592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5">
        <f t="shared" si="5"/>
        <v>1.1081815959175705</v>
      </c>
      <c r="AC23" s="163">
        <f t="shared" si="6"/>
        <v>45</v>
      </c>
      <c r="AD23" s="164">
        <f t="shared" si="7"/>
        <v>0.90845786853738464</v>
      </c>
    </row>
    <row r="24" spans="1:30" x14ac:dyDescent="0.2">
      <c r="A24" s="66">
        <f t="shared" si="8"/>
        <v>22</v>
      </c>
      <c r="B24" s="89">
        <v>22</v>
      </c>
      <c r="C24" s="135">
        <v>48.004399999999997</v>
      </c>
      <c r="D24" s="9">
        <f t="shared" si="0"/>
        <v>47.99</v>
      </c>
      <c r="E24" s="9">
        <f t="shared" si="1"/>
        <v>48.01</v>
      </c>
      <c r="F24" s="10">
        <f t="shared" si="3"/>
        <v>47.996523561626745</v>
      </c>
      <c r="G24" s="10">
        <f t="shared" si="4"/>
        <v>48.012992802009592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5">
        <f>(C24-$I$36)/$I$40</f>
        <v>-0.13049119808025852</v>
      </c>
      <c r="AC24" s="163">
        <f>IF(C24="","",RANK(C24,$C$3:$C$62,TRUE))</f>
        <v>23</v>
      </c>
      <c r="AD24" s="164">
        <f t="shared" si="7"/>
        <v>-0.20654702441883491</v>
      </c>
    </row>
    <row r="25" spans="1:30" x14ac:dyDescent="0.2">
      <c r="A25" s="66">
        <f t="shared" si="8"/>
        <v>23</v>
      </c>
      <c r="B25" s="89">
        <v>23</v>
      </c>
      <c r="C25" s="140">
        <v>48.007800000000003</v>
      </c>
      <c r="D25" s="9">
        <f t="shared" si="0"/>
        <v>47.99</v>
      </c>
      <c r="E25" s="9">
        <f t="shared" si="1"/>
        <v>48.01</v>
      </c>
      <c r="F25" s="10">
        <f t="shared" si="3"/>
        <v>47.996523561626745</v>
      </c>
      <c r="G25" s="10">
        <f t="shared" si="4"/>
        <v>48.012992802009592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5">
        <f t="shared" si="5"/>
        <v>1.1081815959175705</v>
      </c>
      <c r="AC25" s="163">
        <f t="shared" si="6"/>
        <v>45</v>
      </c>
      <c r="AD25" s="164">
        <f t="shared" si="7"/>
        <v>0.90845786853738464</v>
      </c>
    </row>
    <row r="26" spans="1:30" x14ac:dyDescent="0.2">
      <c r="A26" s="66">
        <f t="shared" si="8"/>
        <v>24</v>
      </c>
      <c r="B26" s="89">
        <v>24</v>
      </c>
      <c r="C26" s="135">
        <v>48.005299999999998</v>
      </c>
      <c r="D26" s="9">
        <f t="shared" si="0"/>
        <v>47.99</v>
      </c>
      <c r="E26" s="9">
        <f t="shared" si="1"/>
        <v>48.01</v>
      </c>
      <c r="F26" s="10">
        <f t="shared" si="3"/>
        <v>47.996523561626745</v>
      </c>
      <c r="G26" s="10">
        <f t="shared" si="4"/>
        <v>48.012992802009592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5">
        <f t="shared" si="5"/>
        <v>0.1973927768014436</v>
      </c>
      <c r="AC26" s="163">
        <f t="shared" si="6"/>
        <v>33</v>
      </c>
      <c r="AD26" s="164">
        <f t="shared" si="7"/>
        <v>0.25334710313579978</v>
      </c>
    </row>
    <row r="27" spans="1:30" x14ac:dyDescent="0.2">
      <c r="A27" s="66">
        <f t="shared" si="8"/>
        <v>25</v>
      </c>
      <c r="B27" s="89">
        <v>25</v>
      </c>
      <c r="C27" s="135">
        <v>48.006</v>
      </c>
      <c r="D27" s="9">
        <f t="shared" si="0"/>
        <v>47.99</v>
      </c>
      <c r="E27" s="9">
        <f t="shared" si="1"/>
        <v>48.01</v>
      </c>
      <c r="F27" s="10">
        <f t="shared" si="3"/>
        <v>47.996523561626745</v>
      </c>
      <c r="G27" s="10">
        <f t="shared" si="4"/>
        <v>48.012992802009592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5">
        <f t="shared" si="5"/>
        <v>0.45241364615416618</v>
      </c>
      <c r="AC27" s="163">
        <f t="shared" si="6"/>
        <v>36</v>
      </c>
      <c r="AD27" s="164">
        <f t="shared" si="7"/>
        <v>0.39762166127650656</v>
      </c>
    </row>
    <row r="28" spans="1:30" x14ac:dyDescent="0.2">
      <c r="A28" s="66">
        <f t="shared" si="8"/>
        <v>26</v>
      </c>
      <c r="B28" s="89">
        <v>26</v>
      </c>
      <c r="C28" s="135">
        <v>48.004899999999999</v>
      </c>
      <c r="D28" s="9">
        <f t="shared" si="0"/>
        <v>47.99</v>
      </c>
      <c r="E28" s="9">
        <f t="shared" si="1"/>
        <v>48.01</v>
      </c>
      <c r="F28" s="10">
        <f t="shared" si="3"/>
        <v>47.996523561626745</v>
      </c>
      <c r="G28" s="10">
        <f t="shared" si="4"/>
        <v>48.012992802009592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5">
        <f t="shared" si="5"/>
        <v>5.166656574348457E-2</v>
      </c>
      <c r="AC28" s="163">
        <f t="shared" si="6"/>
        <v>24</v>
      </c>
      <c r="AD28" s="164">
        <f t="shared" si="7"/>
        <v>-0.16019524783939429</v>
      </c>
    </row>
    <row r="29" spans="1:30" x14ac:dyDescent="0.2">
      <c r="A29" s="66">
        <f t="shared" si="8"/>
        <v>27</v>
      </c>
      <c r="B29" s="89">
        <v>27</v>
      </c>
      <c r="C29" s="135">
        <v>48.005600000000001</v>
      </c>
      <c r="D29" s="9">
        <f t="shared" si="0"/>
        <v>47.99</v>
      </c>
      <c r="E29" s="9">
        <f t="shared" si="1"/>
        <v>48.01</v>
      </c>
      <c r="F29" s="10">
        <f t="shared" si="3"/>
        <v>47.996523561626745</v>
      </c>
      <c r="G29" s="10">
        <f t="shared" si="4"/>
        <v>48.012992802009592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5">
        <f t="shared" si="5"/>
        <v>0.30668743509620716</v>
      </c>
      <c r="AC29" s="163">
        <f t="shared" si="6"/>
        <v>34</v>
      </c>
      <c r="AD29" s="164">
        <f t="shared" si="7"/>
        <v>0.30070905457491998</v>
      </c>
    </row>
    <row r="30" spans="1:30" x14ac:dyDescent="0.2">
      <c r="A30" s="66">
        <f t="shared" si="8"/>
        <v>28</v>
      </c>
      <c r="B30" s="89">
        <v>28</v>
      </c>
      <c r="C30" s="135">
        <v>48.003999999999998</v>
      </c>
      <c r="D30" s="9">
        <f t="shared" si="0"/>
        <v>47.99</v>
      </c>
      <c r="E30" s="9">
        <f t="shared" si="1"/>
        <v>48.01</v>
      </c>
      <c r="F30" s="10">
        <f t="shared" si="3"/>
        <v>47.996523561626745</v>
      </c>
      <c r="G30" s="10">
        <f t="shared" si="4"/>
        <v>48.012992802009592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5">
        <f t="shared" si="5"/>
        <v>-0.27621740913821752</v>
      </c>
      <c r="AC30" s="163">
        <f t="shared" si="6"/>
        <v>19</v>
      </c>
      <c r="AD30" s="164">
        <f t="shared" si="7"/>
        <v>-0.39762166127650656</v>
      </c>
    </row>
    <row r="31" spans="1:30" x14ac:dyDescent="0.2">
      <c r="A31" s="66">
        <f t="shared" si="8"/>
        <v>29</v>
      </c>
      <c r="B31" s="89">
        <v>29</v>
      </c>
      <c r="C31" s="135">
        <v>47.997300000000003</v>
      </c>
      <c r="D31" s="9">
        <f t="shared" si="0"/>
        <v>47.99</v>
      </c>
      <c r="E31" s="9">
        <f t="shared" si="1"/>
        <v>48.01</v>
      </c>
      <c r="F31" s="10">
        <f t="shared" si="3"/>
        <v>47.996523561626745</v>
      </c>
      <c r="G31" s="10">
        <f t="shared" si="4"/>
        <v>48.012992802009592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5">
        <f t="shared" si="5"/>
        <v>-2.7171314443629142</v>
      </c>
      <c r="AC31" s="163">
        <f t="shared" si="6"/>
        <v>1</v>
      </c>
      <c r="AD31" s="164">
        <f t="shared" si="7"/>
        <v>-2.0928377985057733</v>
      </c>
    </row>
    <row r="32" spans="1:30" x14ac:dyDescent="0.2">
      <c r="A32" s="66">
        <f t="shared" si="8"/>
        <v>30</v>
      </c>
      <c r="B32" s="89">
        <v>30</v>
      </c>
      <c r="C32" s="135">
        <v>48.005800000000001</v>
      </c>
      <c r="D32" s="9">
        <f t="shared" si="0"/>
        <v>47.99</v>
      </c>
      <c r="E32" s="9">
        <f t="shared" si="1"/>
        <v>48.01</v>
      </c>
      <c r="F32" s="10">
        <f t="shared" si="3"/>
        <v>47.996523561626745</v>
      </c>
      <c r="G32" s="10">
        <f t="shared" si="4"/>
        <v>48.012992802009592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5">
        <f t="shared" si="5"/>
        <v>0.37955054062518667</v>
      </c>
      <c r="AC32" s="163">
        <f t="shared" si="6"/>
        <v>35</v>
      </c>
      <c r="AD32" s="164">
        <f t="shared" si="7"/>
        <v>0.34875569551704472</v>
      </c>
    </row>
    <row r="33" spans="1:37" x14ac:dyDescent="0.2">
      <c r="A33" s="66">
        <f t="shared" si="8"/>
        <v>31</v>
      </c>
      <c r="B33" s="89">
        <v>31</v>
      </c>
      <c r="C33" s="135">
        <v>48.008499999999998</v>
      </c>
      <c r="D33" s="9">
        <f t="shared" si="0"/>
        <v>47.99</v>
      </c>
      <c r="E33" s="9">
        <f t="shared" si="1"/>
        <v>48.01</v>
      </c>
      <c r="F33" s="10">
        <f t="shared" si="3"/>
        <v>47.996523561626745</v>
      </c>
      <c r="G33" s="10">
        <f t="shared" si="4"/>
        <v>48.012992802009592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5">
        <f t="shared" si="5"/>
        <v>1.3632024652677044</v>
      </c>
      <c r="AC33" s="163">
        <f t="shared" si="6"/>
        <v>52</v>
      </c>
      <c r="AD33" s="164">
        <f t="shared" si="7"/>
        <v>1.6022926552158758</v>
      </c>
    </row>
    <row r="34" spans="1:37" x14ac:dyDescent="0.2">
      <c r="A34" s="66">
        <f t="shared" si="8"/>
        <v>32</v>
      </c>
      <c r="B34" s="89">
        <v>32</v>
      </c>
      <c r="C34" s="136">
        <v>48.006999999999998</v>
      </c>
      <c r="D34" s="9">
        <f t="shared" si="0"/>
        <v>47.99</v>
      </c>
      <c r="E34" s="9">
        <f t="shared" si="1"/>
        <v>48.01</v>
      </c>
      <c r="F34" s="10">
        <f t="shared" si="3"/>
        <v>47.996523561626745</v>
      </c>
      <c r="G34" s="10">
        <f t="shared" si="4"/>
        <v>48.012992802009592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5">
        <f t="shared" si="5"/>
        <v>0.81672917379906373</v>
      </c>
      <c r="AC34" s="163">
        <f t="shared" si="6"/>
        <v>43</v>
      </c>
      <c r="AD34" s="164">
        <f t="shared" si="7"/>
        <v>0.77834842238484403</v>
      </c>
    </row>
    <row r="35" spans="1:37" ht="15" customHeight="1" x14ac:dyDescent="0.2">
      <c r="A35" s="66">
        <f t="shared" si="8"/>
        <v>33</v>
      </c>
      <c r="B35" s="89">
        <v>33</v>
      </c>
      <c r="C35" s="135">
        <v>48.008000000000003</v>
      </c>
      <c r="D35" s="9">
        <f t="shared" si="0"/>
        <v>47.99</v>
      </c>
      <c r="E35" s="9">
        <f t="shared" si="1"/>
        <v>48.01</v>
      </c>
      <c r="F35" s="10">
        <f t="shared" si="3"/>
        <v>47.996523561626745</v>
      </c>
      <c r="G35" s="10">
        <f t="shared" si="4"/>
        <v>48.012992802009592</v>
      </c>
      <c r="H35" s="27" t="s">
        <v>3</v>
      </c>
      <c r="I35" s="87">
        <f>MEDIAN(C3:C62)</f>
        <v>48.005000000000003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5">
        <f t="shared" si="5"/>
        <v>1.1810447014465499</v>
      </c>
      <c r="AC35" s="163">
        <f t="shared" si="6"/>
        <v>47</v>
      </c>
      <c r="AD35" s="164">
        <f t="shared" si="7"/>
        <v>1.0561294201171834</v>
      </c>
    </row>
    <row r="36" spans="1:37" ht="18" x14ac:dyDescent="0.2">
      <c r="A36" s="66">
        <f t="shared" si="8"/>
        <v>34</v>
      </c>
      <c r="B36" s="89">
        <v>34</v>
      </c>
      <c r="C36" s="135">
        <v>48.005000000000003</v>
      </c>
      <c r="D36" s="9">
        <f t="shared" si="0"/>
        <v>47.99</v>
      </c>
      <c r="E36" s="9">
        <f t="shared" si="1"/>
        <v>48.01</v>
      </c>
      <c r="F36" s="10">
        <f t="shared" si="3"/>
        <v>47.996523561626745</v>
      </c>
      <c r="G36" s="10">
        <f t="shared" si="4"/>
        <v>48.012992802009592</v>
      </c>
      <c r="H36" s="27" t="s">
        <v>4</v>
      </c>
      <c r="I36" s="87">
        <f>AVERAGE(C3:C62)</f>
        <v>48.004758181818168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5">
        <f t="shared" si="5"/>
        <v>8.809811850926863E-2</v>
      </c>
      <c r="AC36" s="163">
        <f t="shared" si="6"/>
        <v>26</v>
      </c>
      <c r="AD36" s="164">
        <f t="shared" si="7"/>
        <v>-6.8415924700345285E-2</v>
      </c>
    </row>
    <row r="37" spans="1:37" ht="18" x14ac:dyDescent="0.2">
      <c r="A37" s="66">
        <f t="shared" si="8"/>
        <v>35</v>
      </c>
      <c r="B37" s="89">
        <v>35</v>
      </c>
      <c r="C37" s="135">
        <v>48.003999999999998</v>
      </c>
      <c r="D37" s="9">
        <f t="shared" si="0"/>
        <v>47.99</v>
      </c>
      <c r="E37" s="9">
        <f t="shared" si="1"/>
        <v>48.01</v>
      </c>
      <c r="F37" s="10">
        <f t="shared" si="3"/>
        <v>47.996523561626745</v>
      </c>
      <c r="G37" s="10">
        <f t="shared" si="4"/>
        <v>48.012992802009592</v>
      </c>
      <c r="H37" s="27" t="s">
        <v>5</v>
      </c>
      <c r="I37" s="87">
        <f>MODE(C3:C62)</f>
        <v>48.006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5">
        <f t="shared" si="5"/>
        <v>-0.27621740913821752</v>
      </c>
      <c r="AC37" s="163">
        <f t="shared" si="6"/>
        <v>19</v>
      </c>
      <c r="AD37" s="164">
        <f t="shared" si="7"/>
        <v>-0.39762166127650656</v>
      </c>
    </row>
    <row r="38" spans="1:37" ht="18" x14ac:dyDescent="0.2">
      <c r="A38" s="66">
        <f t="shared" si="8"/>
        <v>36</v>
      </c>
      <c r="B38" s="89">
        <v>36</v>
      </c>
      <c r="C38" s="135">
        <v>48.01</v>
      </c>
      <c r="D38" s="9">
        <f t="shared" si="0"/>
        <v>47.99</v>
      </c>
      <c r="E38" s="9">
        <f t="shared" si="1"/>
        <v>48.01</v>
      </c>
      <c r="F38" s="10">
        <f t="shared" si="3"/>
        <v>47.996523561626745</v>
      </c>
      <c r="G38" s="10">
        <f t="shared" si="4"/>
        <v>48.012992802009592</v>
      </c>
      <c r="H38" s="27" t="s">
        <v>6</v>
      </c>
      <c r="I38" s="87">
        <f>MAX(C3:C62)</f>
        <v>48.01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5">
        <f t="shared" si="5"/>
        <v>1.9096757567363449</v>
      </c>
      <c r="AC38" s="163">
        <f t="shared" si="6"/>
        <v>54</v>
      </c>
      <c r="AD38" s="164">
        <f t="shared" si="7"/>
        <v>2.0928377985057733</v>
      </c>
    </row>
    <row r="39" spans="1:37" ht="18" x14ac:dyDescent="0.2">
      <c r="A39" s="66">
        <f t="shared" si="8"/>
        <v>37</v>
      </c>
      <c r="B39" s="89">
        <v>37</v>
      </c>
      <c r="C39" s="135">
        <v>48.000999999999998</v>
      </c>
      <c r="D39" s="9">
        <f t="shared" si="0"/>
        <v>47.99</v>
      </c>
      <c r="E39" s="9">
        <f t="shared" si="1"/>
        <v>48.01</v>
      </c>
      <c r="F39" s="10">
        <f t="shared" si="3"/>
        <v>47.996523561626745</v>
      </c>
      <c r="G39" s="10">
        <f t="shared" si="4"/>
        <v>48.012992802009592</v>
      </c>
      <c r="H39" s="27" t="s">
        <v>7</v>
      </c>
      <c r="I39" s="87">
        <f>MIN(C3:C62)</f>
        <v>47.997300000000003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5">
        <f t="shared" si="5"/>
        <v>-1.3691639920754988</v>
      </c>
      <c r="AC39" s="163">
        <f t="shared" si="6"/>
        <v>7</v>
      </c>
      <c r="AD39" s="164">
        <f t="shared" si="7"/>
        <v>-1.1393781759359909</v>
      </c>
    </row>
    <row r="40" spans="1:37" ht="18" x14ac:dyDescent="0.2">
      <c r="A40" s="66">
        <f t="shared" si="8"/>
        <v>38</v>
      </c>
      <c r="B40" s="89">
        <v>38</v>
      </c>
      <c r="C40" s="135">
        <v>48.003999999999998</v>
      </c>
      <c r="D40" s="9">
        <f t="shared" si="0"/>
        <v>47.99</v>
      </c>
      <c r="E40" s="9">
        <f t="shared" si="1"/>
        <v>48.01</v>
      </c>
      <c r="F40" s="10">
        <f t="shared" si="3"/>
        <v>47.996523561626745</v>
      </c>
      <c r="G40" s="10">
        <f t="shared" si="4"/>
        <v>48.012992802009592</v>
      </c>
      <c r="H40" s="27" t="s">
        <v>8</v>
      </c>
      <c r="I40" s="87">
        <f>STDEV(C3:C62)</f>
        <v>2.7448733971404608E-3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5">
        <f t="shared" si="5"/>
        <v>-0.27621740913821752</v>
      </c>
      <c r="AC40" s="163">
        <f t="shared" si="6"/>
        <v>19</v>
      </c>
      <c r="AD40" s="164">
        <f t="shared" si="7"/>
        <v>-0.39762166127650656</v>
      </c>
    </row>
    <row r="41" spans="1:37" ht="15" customHeight="1" x14ac:dyDescent="0.2">
      <c r="A41" s="66">
        <f t="shared" si="8"/>
        <v>39</v>
      </c>
      <c r="B41" s="89">
        <v>39</v>
      </c>
      <c r="C41" s="135">
        <v>48.008000000000003</v>
      </c>
      <c r="D41" s="9">
        <f t="shared" si="0"/>
        <v>47.99</v>
      </c>
      <c r="E41" s="9">
        <f t="shared" si="1"/>
        <v>48.01</v>
      </c>
      <c r="F41" s="10">
        <f t="shared" si="3"/>
        <v>47.996523561626745</v>
      </c>
      <c r="G41" s="10">
        <f t="shared" si="4"/>
        <v>48.012992802009592</v>
      </c>
      <c r="H41" s="27" t="s">
        <v>9</v>
      </c>
      <c r="I41" s="87">
        <f>COUNTA(C3:C62)</f>
        <v>55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5">
        <f t="shared" si="5"/>
        <v>1.1810447014465499</v>
      </c>
      <c r="AC41" s="163">
        <f t="shared" si="6"/>
        <v>47</v>
      </c>
      <c r="AD41" s="164">
        <f>NORMSINV(AC41/(MAX(AC41:AC100)+1))</f>
        <v>1.0561294201171834</v>
      </c>
    </row>
    <row r="42" spans="1:37" ht="18" x14ac:dyDescent="0.2">
      <c r="A42" s="66">
        <f t="shared" si="8"/>
        <v>40</v>
      </c>
      <c r="B42" s="89">
        <v>40</v>
      </c>
      <c r="C42" s="135">
        <v>48.01</v>
      </c>
      <c r="D42" s="9">
        <f t="shared" si="0"/>
        <v>47.99</v>
      </c>
      <c r="E42" s="9">
        <f t="shared" si="1"/>
        <v>48.01</v>
      </c>
      <c r="F42" s="10">
        <f t="shared" si="3"/>
        <v>47.996523561626745</v>
      </c>
      <c r="G42" s="10">
        <f t="shared" si="4"/>
        <v>48.012992802009592</v>
      </c>
      <c r="H42" s="27" t="s">
        <v>10</v>
      </c>
      <c r="I42" s="87">
        <f>IF(ISBLANK(C4),"",I38-I39)</f>
        <v>1.2699999999995271E-2</v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5">
        <f>(C42-$I$36)/$I$40</f>
        <v>1.9096757567363449</v>
      </c>
      <c r="AC42" s="163">
        <f t="shared" si="6"/>
        <v>54</v>
      </c>
      <c r="AD42" s="164">
        <f t="shared" si="7"/>
        <v>2.0928377985057733</v>
      </c>
    </row>
    <row r="43" spans="1:37" ht="18" x14ac:dyDescent="0.2">
      <c r="A43" s="66">
        <f t="shared" si="8"/>
        <v>41</v>
      </c>
      <c r="B43" s="89">
        <v>41</v>
      </c>
      <c r="C43" s="135">
        <v>48.005000000000003</v>
      </c>
      <c r="D43" s="9">
        <f t="shared" si="0"/>
        <v>47.99</v>
      </c>
      <c r="E43" s="9">
        <f t="shared" si="1"/>
        <v>48.01</v>
      </c>
      <c r="F43" s="10">
        <f t="shared" si="3"/>
        <v>47.996523561626745</v>
      </c>
      <c r="G43" s="10">
        <f t="shared" si="4"/>
        <v>48.012992802009592</v>
      </c>
      <c r="H43" s="27" t="s">
        <v>28</v>
      </c>
      <c r="I43" s="87">
        <f>I36-3*I40</f>
        <v>47.996523561626745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5">
        <f t="shared" si="5"/>
        <v>8.809811850926863E-2</v>
      </c>
      <c r="AC43" s="163">
        <f t="shared" si="6"/>
        <v>26</v>
      </c>
      <c r="AD43" s="164">
        <f t="shared" si="7"/>
        <v>-4.6435724770527133E-2</v>
      </c>
    </row>
    <row r="44" spans="1:37" ht="18" x14ac:dyDescent="0.2">
      <c r="A44" s="66">
        <f t="shared" si="8"/>
        <v>42</v>
      </c>
      <c r="B44" s="89">
        <v>42</v>
      </c>
      <c r="C44" s="136">
        <v>48.005000000000003</v>
      </c>
      <c r="D44" s="9">
        <f t="shared" si="0"/>
        <v>47.99</v>
      </c>
      <c r="E44" s="9">
        <f t="shared" si="1"/>
        <v>48.01</v>
      </c>
      <c r="F44" s="10">
        <f t="shared" si="3"/>
        <v>47.996523561626745</v>
      </c>
      <c r="G44" s="10">
        <f t="shared" si="4"/>
        <v>48.012992802009592</v>
      </c>
      <c r="H44" s="27" t="s">
        <v>29</v>
      </c>
      <c r="I44" s="87">
        <f>I36+3*I40</f>
        <v>48.012992802009592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5">
        <f t="shared" si="5"/>
        <v>8.809811850926863E-2</v>
      </c>
      <c r="AC44" s="163">
        <f t="shared" si="6"/>
        <v>26</v>
      </c>
      <c r="AD44" s="164">
        <f t="shared" si="7"/>
        <v>-4.6435724770527133E-2</v>
      </c>
    </row>
    <row r="45" spans="1:37" ht="18" x14ac:dyDescent="0.2">
      <c r="A45" s="66">
        <f t="shared" si="8"/>
        <v>43</v>
      </c>
      <c r="B45" s="89">
        <v>43</v>
      </c>
      <c r="C45" s="135">
        <v>48.008000000000003</v>
      </c>
      <c r="D45" s="9">
        <f t="shared" si="0"/>
        <v>47.99</v>
      </c>
      <c r="E45" s="9">
        <f t="shared" si="1"/>
        <v>48.01</v>
      </c>
      <c r="F45" s="10">
        <f t="shared" si="3"/>
        <v>47.996523561626745</v>
      </c>
      <c r="G45" s="10">
        <f t="shared" si="4"/>
        <v>48.012992802009592</v>
      </c>
      <c r="H45" s="27" t="s">
        <v>30</v>
      </c>
      <c r="I45" s="70">
        <f>1-NORMSDIST(I50)</f>
        <v>2.8087487148419799E-2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5">
        <f t="shared" si="5"/>
        <v>1.1810447014465499</v>
      </c>
      <c r="AC45" s="163">
        <f>IF(C45="","",RANK(C45,$C$3:$C$62,TRUE))</f>
        <v>47</v>
      </c>
      <c r="AD45" s="164">
        <f t="shared" si="7"/>
        <v>1.1281436452787641</v>
      </c>
    </row>
    <row r="46" spans="1:37" ht="18" x14ac:dyDescent="0.2">
      <c r="A46" s="66">
        <f t="shared" si="8"/>
        <v>44</v>
      </c>
      <c r="B46" s="89">
        <v>44</v>
      </c>
      <c r="C46" s="135">
        <v>48.006</v>
      </c>
      <c r="D46" s="9">
        <f t="shared" si="0"/>
        <v>47.99</v>
      </c>
      <c r="E46" s="9">
        <f t="shared" si="1"/>
        <v>48.01</v>
      </c>
      <c r="F46" s="10">
        <f t="shared" si="3"/>
        <v>47.996523561626745</v>
      </c>
      <c r="G46" s="10">
        <f t="shared" si="4"/>
        <v>48.012992802009592</v>
      </c>
      <c r="H46" s="27" t="s">
        <v>31</v>
      </c>
      <c r="I46" s="70">
        <f>1-NORMSDIST(I51)</f>
        <v>3.7945443676079549E-8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5">
        <f t="shared" si="5"/>
        <v>0.45241364615416618</v>
      </c>
      <c r="AC46" s="163">
        <f t="shared" si="6"/>
        <v>36</v>
      </c>
      <c r="AD46" s="164">
        <f t="shared" si="7"/>
        <v>0.4307272992954575</v>
      </c>
    </row>
    <row r="47" spans="1:37" ht="18" x14ac:dyDescent="0.2">
      <c r="A47" s="66">
        <f t="shared" si="8"/>
        <v>45</v>
      </c>
      <c r="B47" s="89">
        <v>45</v>
      </c>
      <c r="C47" s="135">
        <v>48.006</v>
      </c>
      <c r="D47" s="9">
        <f t="shared" si="0"/>
        <v>47.99</v>
      </c>
      <c r="E47" s="9">
        <f t="shared" si="1"/>
        <v>48.01</v>
      </c>
      <c r="F47" s="10">
        <f t="shared" si="3"/>
        <v>47.996523561626745</v>
      </c>
      <c r="G47" s="10">
        <f t="shared" si="4"/>
        <v>48.012992802009592</v>
      </c>
      <c r="H47" s="27" t="s">
        <v>32</v>
      </c>
      <c r="I47" s="87">
        <f>(T2-T1)/(6*I40)</f>
        <v>1.2143850921522472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5">
        <f t="shared" si="5"/>
        <v>0.45241364615416618</v>
      </c>
      <c r="AC47" s="163">
        <f t="shared" si="6"/>
        <v>36</v>
      </c>
      <c r="AD47" s="164">
        <f t="shared" si="7"/>
        <v>0.4307272992954575</v>
      </c>
    </row>
    <row r="48" spans="1:37" ht="18" x14ac:dyDescent="0.2">
      <c r="A48" s="66">
        <f t="shared" si="8"/>
        <v>46</v>
      </c>
      <c r="B48" s="89">
        <v>46</v>
      </c>
      <c r="C48" s="141">
        <v>48.006</v>
      </c>
      <c r="D48" s="9">
        <f t="shared" si="0"/>
        <v>47.99</v>
      </c>
      <c r="E48" s="9">
        <f t="shared" si="1"/>
        <v>48.01</v>
      </c>
      <c r="F48" s="10">
        <f t="shared" si="3"/>
        <v>47.996523561626745</v>
      </c>
      <c r="G48" s="10">
        <f t="shared" si="4"/>
        <v>48.012992802009592</v>
      </c>
      <c r="H48" s="27" t="s">
        <v>33</v>
      </c>
      <c r="I48" s="87">
        <f>MIN(H50:H51)</f>
        <v>0.63655858557878175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5">
        <f t="shared" si="5"/>
        <v>0.45241364615416618</v>
      </c>
      <c r="AC48" s="163">
        <f t="shared" si="6"/>
        <v>36</v>
      </c>
      <c r="AD48" s="164">
        <f t="shared" si="7"/>
        <v>0.4307272992954575</v>
      </c>
      <c r="AK48" s="1"/>
    </row>
    <row r="49" spans="1:30" ht="16" x14ac:dyDescent="0.2">
      <c r="A49" s="66">
        <f t="shared" si="8"/>
        <v>47</v>
      </c>
      <c r="B49" s="89">
        <v>47</v>
      </c>
      <c r="C49" s="141">
        <v>48.006</v>
      </c>
      <c r="D49" s="9">
        <f t="shared" si="0"/>
        <v>47.99</v>
      </c>
      <c r="E49" s="9">
        <f t="shared" si="1"/>
        <v>48.01</v>
      </c>
      <c r="F49" s="10">
        <f t="shared" si="3"/>
        <v>47.996523561626745</v>
      </c>
      <c r="G49" s="10">
        <f t="shared" si="4"/>
        <v>48.012992802009592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5">
        <f t="shared" si="5"/>
        <v>0.45241364615416618</v>
      </c>
      <c r="AC49" s="163">
        <f t="shared" si="6"/>
        <v>36</v>
      </c>
      <c r="AD49" s="164">
        <f t="shared" si="7"/>
        <v>0.4307272992954575</v>
      </c>
    </row>
    <row r="50" spans="1:30" ht="18" x14ac:dyDescent="0.2">
      <c r="A50" s="66">
        <f t="shared" si="8"/>
        <v>48</v>
      </c>
      <c r="B50" s="89">
        <v>48</v>
      </c>
      <c r="C50" s="141">
        <v>48.006999999999998</v>
      </c>
      <c r="D50" s="9">
        <f t="shared" si="0"/>
        <v>47.99</v>
      </c>
      <c r="E50" s="9">
        <f t="shared" si="1"/>
        <v>48.01</v>
      </c>
      <c r="F50" s="10">
        <f t="shared" si="3"/>
        <v>47.996523561626745</v>
      </c>
      <c r="G50" s="10">
        <f t="shared" si="4"/>
        <v>48.012992802009592</v>
      </c>
      <c r="H50" s="110">
        <f>IF(ISBLANK(T2),"",(T2-I36)/(3*I40))</f>
        <v>0.63655858557878175</v>
      </c>
      <c r="I50" s="111">
        <f>(T2-I36)/I40</f>
        <v>1.9096757567363449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5">
        <f t="shared" si="5"/>
        <v>0.81672917379906373</v>
      </c>
      <c r="AC50" s="163">
        <f t="shared" si="6"/>
        <v>43</v>
      </c>
      <c r="AD50" s="164">
        <f t="shared" si="7"/>
        <v>0.82846464858113456</v>
      </c>
    </row>
    <row r="51" spans="1:30" ht="18" x14ac:dyDescent="0.2">
      <c r="A51" s="66">
        <f t="shared" si="8"/>
        <v>49</v>
      </c>
      <c r="B51" s="148">
        <v>49</v>
      </c>
      <c r="C51" s="90">
        <v>48.006</v>
      </c>
      <c r="D51" s="9">
        <f t="shared" si="0"/>
        <v>47.99</v>
      </c>
      <c r="E51" s="9">
        <f t="shared" si="1"/>
        <v>48.01</v>
      </c>
      <c r="F51" s="10">
        <f t="shared" si="3"/>
        <v>47.996523561626745</v>
      </c>
      <c r="G51" s="10">
        <f t="shared" si="4"/>
        <v>48.012992802009592</v>
      </c>
      <c r="H51" s="112">
        <f>IF(ISBLANK(T1),"",(I36-T1)/(3*I40))</f>
        <v>1.7922115987257128</v>
      </c>
      <c r="I51" s="111">
        <f>(I36-T1)/I40</f>
        <v>5.3766347961771377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5">
        <f t="shared" si="5"/>
        <v>0.45241364615416618</v>
      </c>
      <c r="AC51" s="163">
        <f t="shared" si="6"/>
        <v>36</v>
      </c>
      <c r="AD51" s="164">
        <f t="shared" si="7"/>
        <v>0.4307272992954575</v>
      </c>
    </row>
    <row r="52" spans="1:30" ht="16" x14ac:dyDescent="0.2">
      <c r="A52" s="66">
        <f t="shared" si="8"/>
        <v>50</v>
      </c>
      <c r="B52" s="148">
        <v>50</v>
      </c>
      <c r="C52" s="91">
        <v>48.009</v>
      </c>
      <c r="D52" s="9">
        <f t="shared" si="0"/>
        <v>47.99</v>
      </c>
      <c r="E52" s="9">
        <f t="shared" si="1"/>
        <v>48.01</v>
      </c>
      <c r="F52" s="10">
        <f t="shared" si="3"/>
        <v>47.996523561626745</v>
      </c>
      <c r="G52" s="10">
        <f t="shared" si="4"/>
        <v>48.012992802009592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5">
        <f t="shared" si="5"/>
        <v>1.5453602290914474</v>
      </c>
      <c r="AC52" s="163">
        <f t="shared" si="6"/>
        <v>53</v>
      </c>
      <c r="AD52" s="164">
        <f t="shared" si="7"/>
        <v>2.0853555660318293</v>
      </c>
    </row>
    <row r="53" spans="1:30" ht="18" x14ac:dyDescent="0.2">
      <c r="A53" s="66">
        <f t="shared" si="8"/>
        <v>51</v>
      </c>
      <c r="B53" s="148">
        <v>51</v>
      </c>
      <c r="C53" s="90">
        <v>48.008000000000003</v>
      </c>
      <c r="D53" s="9">
        <f t="shared" si="0"/>
        <v>47.99</v>
      </c>
      <c r="E53" s="9">
        <f t="shared" si="1"/>
        <v>48.01</v>
      </c>
      <c r="F53" s="10">
        <f t="shared" si="3"/>
        <v>47.996523561626745</v>
      </c>
      <c r="G53" s="10">
        <f t="shared" si="4"/>
        <v>48.012992802009592</v>
      </c>
      <c r="H53" s="111" t="s">
        <v>21</v>
      </c>
      <c r="I53" s="114">
        <f>ROUND(SQRT(I41),0.5)</f>
        <v>7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5">
        <f t="shared" si="5"/>
        <v>1.1810447014465499</v>
      </c>
      <c r="AC53" s="163">
        <f t="shared" si="6"/>
        <v>47</v>
      </c>
      <c r="AD53" s="164">
        <f t="shared" si="7"/>
        <v>2.0368341317013874</v>
      </c>
    </row>
    <row r="54" spans="1:30" ht="18" x14ac:dyDescent="0.2">
      <c r="A54" s="66">
        <f t="shared" si="8"/>
        <v>52</v>
      </c>
      <c r="B54" s="148">
        <v>52</v>
      </c>
      <c r="C54" s="90">
        <v>48.002000000000002</v>
      </c>
      <c r="D54" s="9">
        <f t="shared" si="0"/>
        <v>47.99</v>
      </c>
      <c r="E54" s="9">
        <f t="shared" si="1"/>
        <v>48.01</v>
      </c>
      <c r="F54" s="10">
        <f t="shared" si="3"/>
        <v>47.996523561626745</v>
      </c>
      <c r="G54" s="10">
        <f t="shared" si="4"/>
        <v>48.012992802009592</v>
      </c>
      <c r="H54" s="111" t="s">
        <v>11</v>
      </c>
      <c r="I54" s="114">
        <f>ROUND(I42/I53,3)</f>
        <v>2E-3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5">
        <f t="shared" si="5"/>
        <v>-1.0048484644280127</v>
      </c>
      <c r="AC54" s="163">
        <f t="shared" si="6"/>
        <v>10</v>
      </c>
      <c r="AD54" s="164">
        <f t="shared" si="7"/>
        <v>0</v>
      </c>
    </row>
    <row r="55" spans="1:30" ht="18" x14ac:dyDescent="0.2">
      <c r="A55" s="66">
        <f t="shared" si="8"/>
        <v>53</v>
      </c>
      <c r="B55" s="148">
        <v>53</v>
      </c>
      <c r="C55" s="90">
        <v>48.003</v>
      </c>
      <c r="D55" s="9">
        <f t="shared" si="0"/>
        <v>47.99</v>
      </c>
      <c r="E55" s="9">
        <f t="shared" si="1"/>
        <v>48.01</v>
      </c>
      <c r="F55" s="10">
        <f t="shared" si="3"/>
        <v>47.996523561626745</v>
      </c>
      <c r="G55" s="10">
        <f t="shared" si="4"/>
        <v>48.012992802009592</v>
      </c>
      <c r="H55" s="111" t="s">
        <v>12</v>
      </c>
      <c r="I55" s="114">
        <f>I39-T5/2</f>
        <v>47.9968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5">
        <f t="shared" si="5"/>
        <v>-0.64053293678311507</v>
      </c>
      <c r="AC55" s="163">
        <f t="shared" si="6"/>
        <v>14</v>
      </c>
      <c r="AD55" s="164">
        <f t="shared" si="7"/>
        <v>0.52440051270804078</v>
      </c>
    </row>
    <row r="56" spans="1:30" ht="16" x14ac:dyDescent="0.2">
      <c r="A56" s="66">
        <f t="shared" si="8"/>
        <v>54</v>
      </c>
      <c r="B56" s="148">
        <v>54</v>
      </c>
      <c r="C56" s="90">
        <v>48.003999999999998</v>
      </c>
      <c r="D56" s="9">
        <f t="shared" si="0"/>
        <v>47.99</v>
      </c>
      <c r="E56" s="9">
        <f t="shared" si="1"/>
        <v>48.01</v>
      </c>
      <c r="F56" s="10">
        <f t="shared" si="3"/>
        <v>47.996523561626745</v>
      </c>
      <c r="G56" s="10">
        <f t="shared" si="4"/>
        <v>48.012992802009592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5">
        <f t="shared" si="5"/>
        <v>-0.27621740913821752</v>
      </c>
      <c r="AC56" s="163">
        <f t="shared" si="6"/>
        <v>19</v>
      </c>
      <c r="AD56" s="164">
        <f t="shared" si="7"/>
        <v>1.6448536269514715</v>
      </c>
    </row>
    <row r="57" spans="1:30" ht="16" x14ac:dyDescent="0.2">
      <c r="A57" s="66">
        <f t="shared" si="8"/>
        <v>55</v>
      </c>
      <c r="B57" s="148">
        <v>55</v>
      </c>
      <c r="C57" s="90">
        <v>48.002000000000002</v>
      </c>
      <c r="D57" s="9">
        <f t="shared" si="0"/>
        <v>47.99</v>
      </c>
      <c r="E57" s="9">
        <f t="shared" si="1"/>
        <v>48.01</v>
      </c>
      <c r="F57" s="10">
        <f t="shared" si="3"/>
        <v>47.996523561626745</v>
      </c>
      <c r="G57" s="10">
        <f t="shared" si="4"/>
        <v>48.012992802009592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5">
        <f t="shared" si="5"/>
        <v>-1.0048484644280127</v>
      </c>
      <c r="AC57" s="163">
        <f t="shared" si="6"/>
        <v>10</v>
      </c>
      <c r="AD57" s="164">
        <f t="shared" si="7"/>
        <v>1.3351777361189361</v>
      </c>
    </row>
    <row r="58" spans="1:30" ht="16" x14ac:dyDescent="0.2">
      <c r="A58" s="66">
        <f t="shared" si="8"/>
        <v>56</v>
      </c>
      <c r="B58" s="148">
        <v>56</v>
      </c>
      <c r="C58" s="90"/>
      <c r="D58" s="9">
        <f t="shared" si="0"/>
        <v>47.99</v>
      </c>
      <c r="E58" s="9">
        <f t="shared" si="1"/>
        <v>48.01</v>
      </c>
      <c r="F58" s="10">
        <f t="shared" si="3"/>
        <v>47.996523561626745</v>
      </c>
      <c r="G58" s="10">
        <f t="shared" si="4"/>
        <v>48.012992802009592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5">
        <f t="shared" si="5"/>
        <v>-17488.878806515557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8"/>
        <v>57</v>
      </c>
      <c r="B59" s="148">
        <v>57</v>
      </c>
      <c r="C59" s="92"/>
      <c r="D59" s="9">
        <f t="shared" si="0"/>
        <v>47.99</v>
      </c>
      <c r="E59" s="9">
        <f t="shared" si="1"/>
        <v>48.01</v>
      </c>
      <c r="F59" s="10">
        <f t="shared" si="3"/>
        <v>47.996523561626745</v>
      </c>
      <c r="G59" s="10">
        <f t="shared" si="4"/>
        <v>48.012992802009592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5">
        <f t="shared" si="5"/>
        <v>-17488.878806515557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8"/>
        <v>58</v>
      </c>
      <c r="B60" s="148">
        <v>58</v>
      </c>
      <c r="C60" s="92"/>
      <c r="D60" s="9">
        <f t="shared" si="0"/>
        <v>47.99</v>
      </c>
      <c r="E60" s="9">
        <f t="shared" si="1"/>
        <v>48.01</v>
      </c>
      <c r="F60" s="10">
        <f t="shared" si="3"/>
        <v>47.996523561626745</v>
      </c>
      <c r="G60" s="10">
        <f t="shared" si="4"/>
        <v>48.012992802009592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19</v>
      </c>
      <c r="X60" s="103">
        <f>T1</f>
        <v>47.99</v>
      </c>
      <c r="Y60" s="103"/>
      <c r="Z60" s="103"/>
      <c r="AA60" s="103"/>
      <c r="AB60" s="155">
        <f t="shared" si="5"/>
        <v>-17488.878806515557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8"/>
        <v>59</v>
      </c>
      <c r="B61" s="148"/>
      <c r="C61" s="92"/>
      <c r="D61" s="9">
        <f t="shared" si="0"/>
        <v>47.99</v>
      </c>
      <c r="E61" s="9">
        <f t="shared" si="1"/>
        <v>48.01</v>
      </c>
      <c r="F61" s="10">
        <f t="shared" si="3"/>
        <v>47.996523561626745</v>
      </c>
      <c r="G61" s="10">
        <f t="shared" si="4"/>
        <v>48.012992802009592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48.01</v>
      </c>
      <c r="Y61" s="102"/>
      <c r="Z61" s="102"/>
      <c r="AA61" s="102"/>
      <c r="AB61" s="155">
        <f t="shared" si="5"/>
        <v>-17488.878806515557</v>
      </c>
      <c r="AC61" s="163" t="str">
        <f t="shared" si="6"/>
        <v/>
      </c>
      <c r="AD61" s="164" t="e">
        <f t="shared" si="7"/>
        <v>#VALUE!</v>
      </c>
    </row>
    <row r="62" spans="1:30" ht="15.75" customHeight="1" x14ac:dyDescent="0.2">
      <c r="A62" s="66">
        <f t="shared" si="8"/>
        <v>60</v>
      </c>
      <c r="B62" s="149"/>
      <c r="C62" s="93"/>
      <c r="D62" s="9">
        <f t="shared" si="0"/>
        <v>47.99</v>
      </c>
      <c r="E62" s="9">
        <f t="shared" si="1"/>
        <v>48.01</v>
      </c>
      <c r="F62" s="10">
        <f t="shared" si="3"/>
        <v>47.996523561626745</v>
      </c>
      <c r="G62" s="10">
        <f t="shared" si="4"/>
        <v>48.012992802009592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5">
        <f t="shared" si="5"/>
        <v>-17488.878806515557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>
        <f t="shared" ref="D63:K63" si="9">E63-$I$54</f>
        <v>47.980799999999981</v>
      </c>
      <c r="E63" s="86">
        <f t="shared" si="9"/>
        <v>47.982799999999983</v>
      </c>
      <c r="F63" s="86">
        <f t="shared" si="9"/>
        <v>47.984799999999986</v>
      </c>
      <c r="G63" s="86">
        <f t="shared" si="9"/>
        <v>47.986799999999988</v>
      </c>
      <c r="H63" s="86">
        <f t="shared" si="9"/>
        <v>47.988799999999991</v>
      </c>
      <c r="I63" s="86">
        <f t="shared" si="9"/>
        <v>47.990799999999993</v>
      </c>
      <c r="J63" s="86">
        <f t="shared" si="9"/>
        <v>47.992799999999995</v>
      </c>
      <c r="K63" s="86">
        <f t="shared" si="9"/>
        <v>47.994799999999998</v>
      </c>
      <c r="L63" s="86">
        <f>I55</f>
        <v>47.9968</v>
      </c>
      <c r="M63" s="86">
        <f t="shared" ref="M63:AA63" si="10">L63+$I$54</f>
        <v>47.998800000000003</v>
      </c>
      <c r="N63" s="86">
        <f t="shared" si="10"/>
        <v>48.000800000000005</v>
      </c>
      <c r="O63" s="86">
        <f t="shared" si="10"/>
        <v>48.002800000000008</v>
      </c>
      <c r="P63" s="86">
        <f t="shared" si="10"/>
        <v>48.00480000000001</v>
      </c>
      <c r="Q63" s="86">
        <f t="shared" si="10"/>
        <v>48.006800000000013</v>
      </c>
      <c r="R63" s="86">
        <f t="shared" si="10"/>
        <v>48.008800000000015</v>
      </c>
      <c r="S63" s="86">
        <f t="shared" si="10"/>
        <v>48.010800000000017</v>
      </c>
      <c r="T63" s="86">
        <f t="shared" si="10"/>
        <v>48.01280000000002</v>
      </c>
      <c r="U63" s="86">
        <f t="shared" si="10"/>
        <v>48.014800000000022</v>
      </c>
      <c r="V63" s="86">
        <f t="shared" si="10"/>
        <v>48.016800000000025</v>
      </c>
      <c r="W63" s="86">
        <f t="shared" si="10"/>
        <v>48.018800000000027</v>
      </c>
      <c r="X63" s="86">
        <f t="shared" si="10"/>
        <v>48.02080000000003</v>
      </c>
      <c r="Y63" s="86">
        <f t="shared" si="10"/>
        <v>48.022800000000032</v>
      </c>
      <c r="Z63" s="86">
        <f t="shared" si="10"/>
        <v>48.024800000000035</v>
      </c>
      <c r="AA63" s="86">
        <f t="shared" si="10"/>
        <v>48.026800000000037</v>
      </c>
      <c r="AB63" s="38"/>
      <c r="AC63" s="161"/>
      <c r="AD63" s="161"/>
    </row>
    <row r="64" spans="1:30" s="36" customFormat="1" x14ac:dyDescent="0.2">
      <c r="A64" s="35" t="s">
        <v>15</v>
      </c>
      <c r="D64" s="86"/>
      <c r="E64" s="86">
        <f t="shared" ref="E64:AA64" si="11">IF(E63="","",D63+$I54/2)</f>
        <v>47.981799999999978</v>
      </c>
      <c r="F64" s="86">
        <f t="shared" si="11"/>
        <v>47.983799999999981</v>
      </c>
      <c r="G64" s="86">
        <f t="shared" si="11"/>
        <v>47.985799999999983</v>
      </c>
      <c r="H64" s="86">
        <f t="shared" si="11"/>
        <v>47.987799999999986</v>
      </c>
      <c r="I64" s="86">
        <f t="shared" si="11"/>
        <v>47.989799999999988</v>
      </c>
      <c r="J64" s="86">
        <f t="shared" si="11"/>
        <v>47.991799999999991</v>
      </c>
      <c r="K64" s="86">
        <f t="shared" si="11"/>
        <v>47.993799999999993</v>
      </c>
      <c r="L64" s="86">
        <f t="shared" si="11"/>
        <v>47.995799999999996</v>
      </c>
      <c r="M64" s="86">
        <f t="shared" si="11"/>
        <v>47.997799999999998</v>
      </c>
      <c r="N64" s="86">
        <f t="shared" si="11"/>
        <v>47.9998</v>
      </c>
      <c r="O64" s="86">
        <f t="shared" si="11"/>
        <v>48.001800000000003</v>
      </c>
      <c r="P64" s="86">
        <f t="shared" si="11"/>
        <v>48.003800000000005</v>
      </c>
      <c r="Q64" s="86">
        <f t="shared" si="11"/>
        <v>48.005800000000008</v>
      </c>
      <c r="R64" s="86">
        <f t="shared" si="11"/>
        <v>48.00780000000001</v>
      </c>
      <c r="S64" s="86">
        <f t="shared" si="11"/>
        <v>48.009800000000013</v>
      </c>
      <c r="T64" s="86">
        <f t="shared" si="11"/>
        <v>48.011800000000015</v>
      </c>
      <c r="U64" s="86">
        <f t="shared" si="11"/>
        <v>48.013800000000018</v>
      </c>
      <c r="V64" s="86">
        <f t="shared" si="11"/>
        <v>48.01580000000002</v>
      </c>
      <c r="W64" s="86">
        <f t="shared" si="11"/>
        <v>48.017800000000022</v>
      </c>
      <c r="X64" s="86">
        <f t="shared" si="11"/>
        <v>48.019800000000025</v>
      </c>
      <c r="Y64" s="86">
        <f t="shared" si="11"/>
        <v>48.021800000000027</v>
      </c>
      <c r="Z64" s="86">
        <f t="shared" si="11"/>
        <v>48.02380000000003</v>
      </c>
      <c r="AA64" s="86">
        <f t="shared" si="11"/>
        <v>48.025800000000032</v>
      </c>
      <c r="AB64" s="38"/>
      <c r="AC64" s="161"/>
      <c r="AD64" s="161"/>
    </row>
    <row r="65" spans="1:30" s="36" customFormat="1" x14ac:dyDescent="0.2">
      <c r="A65" s="39" t="s">
        <v>14</v>
      </c>
      <c r="E65" s="40">
        <f t="shared" ref="E65:AA65" si="12">FREQUENCY($C3:$C62,E63)-FREQUENCY($C3:$C62,D63)</f>
        <v>0</v>
      </c>
      <c r="F65" s="40">
        <f t="shared" si="12"/>
        <v>0</v>
      </c>
      <c r="G65" s="40">
        <f t="shared" si="12"/>
        <v>0</v>
      </c>
      <c r="H65" s="40">
        <f t="shared" si="12"/>
        <v>0</v>
      </c>
      <c r="I65" s="86">
        <f t="shared" si="12"/>
        <v>0</v>
      </c>
      <c r="J65" s="86">
        <f t="shared" si="12"/>
        <v>0</v>
      </c>
      <c r="K65" s="86">
        <f t="shared" si="12"/>
        <v>0</v>
      </c>
      <c r="L65" s="86">
        <f t="shared" si="12"/>
        <v>0</v>
      </c>
      <c r="M65" s="86">
        <f>FREQUENCY($C3:$C62,M63)-FREQUENCY($C3:$C62,L63)</f>
        <v>1</v>
      </c>
      <c r="N65" s="86">
        <f t="shared" si="12"/>
        <v>4</v>
      </c>
      <c r="O65" s="86">
        <f t="shared" si="12"/>
        <v>8</v>
      </c>
      <c r="P65" s="86">
        <f t="shared" si="12"/>
        <v>10</v>
      </c>
      <c r="Q65" s="86">
        <f t="shared" si="12"/>
        <v>19</v>
      </c>
      <c r="R65" s="86">
        <f t="shared" si="12"/>
        <v>10</v>
      </c>
      <c r="S65" s="86">
        <f t="shared" si="12"/>
        <v>3</v>
      </c>
      <c r="T65" s="86">
        <f t="shared" si="12"/>
        <v>0</v>
      </c>
      <c r="U65" s="86">
        <f t="shared" si="12"/>
        <v>0</v>
      </c>
      <c r="V65" s="86">
        <f t="shared" si="12"/>
        <v>0</v>
      </c>
      <c r="W65" s="86">
        <f t="shared" si="12"/>
        <v>0</v>
      </c>
      <c r="X65" s="86">
        <f t="shared" si="12"/>
        <v>0</v>
      </c>
      <c r="Y65" s="86">
        <f t="shared" si="12"/>
        <v>0</v>
      </c>
      <c r="Z65" s="86">
        <f t="shared" si="12"/>
        <v>0</v>
      </c>
      <c r="AA65" s="86">
        <f t="shared" si="12"/>
        <v>0</v>
      </c>
      <c r="AB65" s="38"/>
      <c r="AC65" s="161"/>
      <c r="AD65" s="161"/>
    </row>
    <row r="66" spans="1:30" s="36" customFormat="1" x14ac:dyDescent="0.2">
      <c r="A66" s="39"/>
      <c r="E66" s="40" t="str">
        <f t="shared" ref="E66:AA66" si="13">IF(E65=0,"",E65)</f>
        <v/>
      </c>
      <c r="F66" s="40" t="str">
        <f>IF(F65=0,"",F65)</f>
        <v/>
      </c>
      <c r="G66" s="40" t="str">
        <f>IF(G65=0,"",G65)</f>
        <v/>
      </c>
      <c r="H66" s="86" t="str">
        <f t="shared" si="13"/>
        <v/>
      </c>
      <c r="I66" s="86" t="str">
        <f>IF(I65=0,"",I65)</f>
        <v/>
      </c>
      <c r="J66" s="86" t="str">
        <f t="shared" si="13"/>
        <v/>
      </c>
      <c r="K66" s="86" t="str">
        <f t="shared" si="13"/>
        <v/>
      </c>
      <c r="L66" s="86" t="str">
        <f t="shared" si="13"/>
        <v/>
      </c>
      <c r="M66" s="86">
        <f t="shared" si="13"/>
        <v>1</v>
      </c>
      <c r="N66" s="86">
        <f>IF(N65=0,"",N65)</f>
        <v>4</v>
      </c>
      <c r="O66" s="86">
        <f>IF(O65=0,"",O65)</f>
        <v>8</v>
      </c>
      <c r="P66" s="86">
        <f>IF(P65=0,"",P65)</f>
        <v>10</v>
      </c>
      <c r="Q66" s="86">
        <f t="shared" si="13"/>
        <v>19</v>
      </c>
      <c r="R66" s="86">
        <f t="shared" si="13"/>
        <v>10</v>
      </c>
      <c r="S66" s="86">
        <f t="shared" si="13"/>
        <v>3</v>
      </c>
      <c r="T66" s="86" t="str">
        <f t="shared" si="13"/>
        <v/>
      </c>
      <c r="U66" s="86" t="str">
        <f t="shared" si="13"/>
        <v/>
      </c>
      <c r="V66" s="86" t="str">
        <f t="shared" si="13"/>
        <v/>
      </c>
      <c r="W66" s="86" t="str">
        <f t="shared" si="13"/>
        <v/>
      </c>
      <c r="X66" s="86" t="str">
        <f t="shared" si="13"/>
        <v/>
      </c>
      <c r="Y66" s="86" t="str">
        <f t="shared" si="13"/>
        <v/>
      </c>
      <c r="Z66" s="86" t="str">
        <f t="shared" si="13"/>
        <v/>
      </c>
      <c r="AA66" s="86" t="str">
        <f t="shared" si="13"/>
        <v/>
      </c>
      <c r="AB66" s="38"/>
      <c r="AC66" s="161"/>
      <c r="AD66" s="161"/>
    </row>
    <row r="67" spans="1:30" s="36" customFormat="1" x14ac:dyDescent="0.2">
      <c r="A67" s="39" t="s">
        <v>15</v>
      </c>
      <c r="D67" s="41" t="str">
        <f>IF(D66="","",C63+$I54/2)</f>
        <v/>
      </c>
      <c r="E67" s="37"/>
      <c r="F67" s="37"/>
      <c r="G67" s="37"/>
      <c r="H67" s="86" t="str">
        <f>IF(H66="","",E63+$I54/2)</f>
        <v/>
      </c>
      <c r="I67" s="86" t="str">
        <f t="shared" ref="I67:AA67" si="14">IF(I66="","",H63+$I54/2)</f>
        <v/>
      </c>
      <c r="J67" s="86" t="str">
        <f t="shared" si="14"/>
        <v/>
      </c>
      <c r="K67" s="86" t="str">
        <f t="shared" si="14"/>
        <v/>
      </c>
      <c r="L67" s="86" t="str">
        <f t="shared" si="14"/>
        <v/>
      </c>
      <c r="M67" s="86">
        <f t="shared" si="14"/>
        <v>47.997799999999998</v>
      </c>
      <c r="N67" s="86">
        <f t="shared" si="14"/>
        <v>47.9998</v>
      </c>
      <c r="O67" s="86">
        <f t="shared" si="14"/>
        <v>48.001800000000003</v>
      </c>
      <c r="P67" s="86">
        <f t="shared" si="14"/>
        <v>48.003800000000005</v>
      </c>
      <c r="Q67" s="86">
        <f t="shared" si="14"/>
        <v>48.005800000000008</v>
      </c>
      <c r="R67" s="86">
        <f t="shared" si="14"/>
        <v>48.00780000000001</v>
      </c>
      <c r="S67" s="86">
        <f t="shared" si="14"/>
        <v>48.009800000000013</v>
      </c>
      <c r="T67" s="86" t="str">
        <f t="shared" si="14"/>
        <v/>
      </c>
      <c r="U67" s="86" t="str">
        <f t="shared" si="14"/>
        <v/>
      </c>
      <c r="V67" s="86" t="str">
        <f t="shared" si="14"/>
        <v/>
      </c>
      <c r="W67" s="86" t="str">
        <f t="shared" si="14"/>
        <v/>
      </c>
      <c r="X67" s="86" t="str">
        <f t="shared" si="14"/>
        <v/>
      </c>
      <c r="Y67" s="86" t="str">
        <f t="shared" si="14"/>
        <v/>
      </c>
      <c r="Z67" s="86" t="str">
        <f t="shared" si="14"/>
        <v/>
      </c>
      <c r="AA67" s="86" t="str">
        <f t="shared" si="14"/>
        <v/>
      </c>
      <c r="AB67" s="38"/>
      <c r="AC67" s="161"/>
      <c r="AD67" s="161"/>
    </row>
    <row r="68" spans="1:30" s="36" customFormat="1" x14ac:dyDescent="0.2">
      <c r="A68" s="39" t="s">
        <v>16</v>
      </c>
      <c r="D68" s="42" t="str">
        <f>IF(D67="","",NORMDIST(D67,$I$36,$I$40,FALSE))</f>
        <v/>
      </c>
      <c r="E68" s="43" t="str">
        <f>IF(E67="","",NORMDIST(E67,$I$36,$I$40,FALSE))</f>
        <v/>
      </c>
      <c r="F68" s="43" t="str">
        <f>IF(F67="","",NORMDIST(F67,$I$36,$I$40,FALSE))</f>
        <v/>
      </c>
      <c r="G68" s="43" t="str">
        <f>IF(G67="","",NORMDIST(G67,$I$36,$I$40,FALSE))</f>
        <v/>
      </c>
      <c r="H68" s="86" t="str">
        <f t="shared" ref="H68:AA68" si="15">IF(H67="","",NORMDIST(H67,$I$36,$I$40,FALSE))</f>
        <v/>
      </c>
      <c r="I68" s="86" t="str">
        <f t="shared" si="15"/>
        <v/>
      </c>
      <c r="J68" s="86" t="str">
        <f t="shared" si="15"/>
        <v/>
      </c>
      <c r="K68" s="86" t="str">
        <f t="shared" si="15"/>
        <v/>
      </c>
      <c r="L68" s="86" t="str">
        <f t="shared" si="15"/>
        <v/>
      </c>
      <c r="M68" s="86">
        <f t="shared" si="15"/>
        <v>5.847627436798037</v>
      </c>
      <c r="N68" s="86">
        <f t="shared" si="15"/>
        <v>28.435687352910708</v>
      </c>
      <c r="O68" s="86">
        <f t="shared" si="15"/>
        <v>81.316640770286639</v>
      </c>
      <c r="P68" s="86">
        <f t="shared" si="15"/>
        <v>136.74982892292368</v>
      </c>
      <c r="Q68" s="86">
        <f t="shared" si="15"/>
        <v>135.24020405767584</v>
      </c>
      <c r="R68" s="86">
        <f t="shared" si="15"/>
        <v>78.653219907840622</v>
      </c>
      <c r="S68" s="86">
        <f t="shared" si="15"/>
        <v>26.900407503247724</v>
      </c>
      <c r="T68" s="86" t="str">
        <f t="shared" si="15"/>
        <v/>
      </c>
      <c r="U68" s="86" t="str">
        <f t="shared" si="15"/>
        <v/>
      </c>
      <c r="V68" s="86" t="str">
        <f t="shared" si="15"/>
        <v/>
      </c>
      <c r="W68" s="86" t="str">
        <f t="shared" si="15"/>
        <v/>
      </c>
      <c r="X68" s="86" t="str">
        <f t="shared" si="15"/>
        <v/>
      </c>
      <c r="Y68" s="86" t="str">
        <f t="shared" si="15"/>
        <v/>
      </c>
      <c r="Z68" s="86" t="str">
        <f t="shared" si="15"/>
        <v/>
      </c>
      <c r="AA68" s="86" t="str">
        <f t="shared" si="15"/>
        <v/>
      </c>
      <c r="AB68" s="38"/>
      <c r="AC68" s="161"/>
      <c r="AD68" s="161"/>
    </row>
    <row r="69" spans="1:30" s="36" customFormat="1" x14ac:dyDescent="0.2">
      <c r="A69" s="39" t="s">
        <v>19</v>
      </c>
      <c r="E69" s="40">
        <f t="shared" ref="E69:AA69" si="16">FREQUENCY($X60:$X61,E63)-FREQUENCY($X60:$X61,D63)</f>
        <v>0</v>
      </c>
      <c r="F69" s="40">
        <f t="shared" si="16"/>
        <v>0</v>
      </c>
      <c r="G69" s="40">
        <f t="shared" si="16"/>
        <v>0</v>
      </c>
      <c r="H69" s="40">
        <f t="shared" si="16"/>
        <v>0</v>
      </c>
      <c r="I69" s="86">
        <f t="shared" si="16"/>
        <v>1</v>
      </c>
      <c r="J69" s="86">
        <f t="shared" si="16"/>
        <v>0</v>
      </c>
      <c r="K69" s="86">
        <f t="shared" si="16"/>
        <v>0</v>
      </c>
      <c r="L69" s="86">
        <f>FREQUENCY($X60:$X61,L63)-FREQUENCY($X60:$X61,K63)</f>
        <v>0</v>
      </c>
      <c r="M69" s="86">
        <f>FREQUENCY($X60:$X61,M63)-FREQUENCY($X60:$X61,L63)</f>
        <v>0</v>
      </c>
      <c r="N69" s="86">
        <f t="shared" si="16"/>
        <v>0</v>
      </c>
      <c r="O69" s="86">
        <f t="shared" si="16"/>
        <v>0</v>
      </c>
      <c r="P69" s="86">
        <f t="shared" si="16"/>
        <v>0</v>
      </c>
      <c r="Q69" s="86">
        <f t="shared" si="16"/>
        <v>0</v>
      </c>
      <c r="R69" s="86">
        <f t="shared" si="16"/>
        <v>0</v>
      </c>
      <c r="S69" s="86">
        <f t="shared" si="16"/>
        <v>1</v>
      </c>
      <c r="T69" s="86">
        <f t="shared" si="16"/>
        <v>0</v>
      </c>
      <c r="U69" s="86">
        <f t="shared" si="16"/>
        <v>0</v>
      </c>
      <c r="V69" s="86">
        <f t="shared" si="16"/>
        <v>0</v>
      </c>
      <c r="W69" s="86">
        <f t="shared" si="16"/>
        <v>0</v>
      </c>
      <c r="X69" s="86">
        <f t="shared" si="16"/>
        <v>0</v>
      </c>
      <c r="Y69" s="86">
        <f t="shared" si="16"/>
        <v>0</v>
      </c>
      <c r="Z69" s="86">
        <f t="shared" si="16"/>
        <v>0</v>
      </c>
      <c r="AA69" s="86">
        <f t="shared" si="16"/>
        <v>0</v>
      </c>
      <c r="AB69" s="38"/>
      <c r="AC69" s="165"/>
      <c r="AD69" s="165"/>
    </row>
    <row r="70" spans="1:30" s="36" customFormat="1" x14ac:dyDescent="0.2">
      <c r="A70" s="39" t="s">
        <v>20</v>
      </c>
      <c r="E70" s="38" t="str">
        <f t="shared" ref="E70:J70" si="17">IF(E69=0,"",$W$60+50%)</f>
        <v/>
      </c>
      <c r="F70" s="38" t="str">
        <f t="shared" si="17"/>
        <v/>
      </c>
      <c r="G70" s="38" t="str">
        <f t="shared" si="17"/>
        <v/>
      </c>
      <c r="H70" s="38" t="str">
        <f t="shared" si="17"/>
        <v/>
      </c>
      <c r="I70" s="38">
        <f t="shared" si="17"/>
        <v>19.5</v>
      </c>
      <c r="J70" s="38" t="str">
        <f t="shared" si="17"/>
        <v/>
      </c>
      <c r="K70" s="38" t="str">
        <f>IF(K69=0,"",$W$60+50%)</f>
        <v/>
      </c>
      <c r="L70" s="38" t="str">
        <f t="shared" ref="L70:AA70" si="18">IF(L69=0,"",$W$60+50%)</f>
        <v/>
      </c>
      <c r="M70" s="38" t="str">
        <f t="shared" si="18"/>
        <v/>
      </c>
      <c r="N70" s="38" t="str">
        <f t="shared" si="18"/>
        <v/>
      </c>
      <c r="O70" s="38" t="str">
        <f t="shared" si="18"/>
        <v/>
      </c>
      <c r="P70" s="38" t="str">
        <f t="shared" si="18"/>
        <v/>
      </c>
      <c r="Q70" s="38" t="str">
        <f t="shared" si="18"/>
        <v/>
      </c>
      <c r="R70" s="38" t="str">
        <f t="shared" si="18"/>
        <v/>
      </c>
      <c r="S70" s="38">
        <f t="shared" si="18"/>
        <v>19.5</v>
      </c>
      <c r="T70" s="38" t="str">
        <f t="shared" si="18"/>
        <v/>
      </c>
      <c r="U70" s="38" t="str">
        <f t="shared" si="18"/>
        <v/>
      </c>
      <c r="V70" s="38" t="str">
        <f t="shared" si="18"/>
        <v/>
      </c>
      <c r="W70" s="59" t="str">
        <f t="shared" si="18"/>
        <v/>
      </c>
      <c r="X70" s="38" t="str">
        <f t="shared" si="18"/>
        <v/>
      </c>
      <c r="Y70" s="38" t="str">
        <f t="shared" si="18"/>
        <v/>
      </c>
      <c r="Z70" s="38" t="str">
        <f t="shared" si="18"/>
        <v/>
      </c>
      <c r="AA70" s="38" t="str">
        <f t="shared" si="18"/>
        <v/>
      </c>
      <c r="AB70" s="38" t="str">
        <f>IF(AB69=0,"",$W$60+20%)</f>
        <v/>
      </c>
      <c r="AC70" s="161"/>
      <c r="AD70" s="161"/>
    </row>
    <row r="71" spans="1:30" s="88" customFormat="1" x14ac:dyDescent="0.2"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4"/>
      <c r="X71" s="133"/>
      <c r="Y71" s="133"/>
      <c r="Z71" s="133"/>
      <c r="AA71" s="133"/>
      <c r="AB71" s="38"/>
      <c r="AC71" s="161"/>
      <c r="AD71" s="161"/>
    </row>
    <row r="72" spans="1:30" s="88" customFormat="1" x14ac:dyDescent="0.2">
      <c r="W72" s="130"/>
      <c r="AB72" s="36"/>
      <c r="AC72" s="161"/>
      <c r="AD72" s="161"/>
    </row>
    <row r="73" spans="1:30" s="128" customFormat="1" x14ac:dyDescent="0.2">
      <c r="W73" s="129"/>
      <c r="AB73" s="36"/>
      <c r="AC73" s="161"/>
      <c r="AD73" s="161"/>
    </row>
    <row r="74" spans="1:30" s="128" customFormat="1" x14ac:dyDescent="0.2">
      <c r="W74" s="129"/>
      <c r="AB74" s="36"/>
      <c r="AC74" s="161"/>
      <c r="AD74" s="161"/>
    </row>
    <row r="75" spans="1:30" s="128" customFormat="1" x14ac:dyDescent="0.2">
      <c r="W75" s="129"/>
      <c r="AB75" s="36"/>
      <c r="AC75" s="161"/>
      <c r="AD75" s="161"/>
    </row>
    <row r="76" spans="1:30" s="88" customFormat="1" x14ac:dyDescent="0.2">
      <c r="W76" s="130"/>
      <c r="AB76" s="36"/>
      <c r="AC76" s="161"/>
      <c r="AD76" s="161"/>
    </row>
    <row r="77" spans="1:30" s="36" customFormat="1" x14ac:dyDescent="0.2">
      <c r="W77" s="60"/>
      <c r="AC77" s="161"/>
      <c r="AD77" s="161"/>
    </row>
    <row r="78" spans="1:30" s="36" customFormat="1" x14ac:dyDescent="0.2">
      <c r="W78" s="60"/>
      <c r="AC78" s="161"/>
      <c r="AD78" s="161"/>
    </row>
    <row r="79" spans="1:30" s="36" customFormat="1" x14ac:dyDescent="0.2">
      <c r="W79" s="60"/>
      <c r="AC79" s="161"/>
      <c r="AD79" s="161"/>
    </row>
    <row r="80" spans="1:30" s="36" customFormat="1" x14ac:dyDescent="0.2">
      <c r="W80" s="60"/>
      <c r="AC80" s="162"/>
      <c r="AD80" s="162"/>
    </row>
  </sheetData>
  <mergeCells count="23">
    <mergeCell ref="K54:R58"/>
    <mergeCell ref="T54:Y54"/>
    <mergeCell ref="T55:Y55"/>
    <mergeCell ref="T56:AA56"/>
    <mergeCell ref="T47:W47"/>
    <mergeCell ref="T48:W48"/>
    <mergeCell ref="H49:I49"/>
    <mergeCell ref="T49:AA52"/>
    <mergeCell ref="K53:M53"/>
    <mergeCell ref="T53:U53"/>
    <mergeCell ref="T35:V35"/>
    <mergeCell ref="K36:R40"/>
    <mergeCell ref="T36:AA40"/>
    <mergeCell ref="K41:M41"/>
    <mergeCell ref="T41:W41"/>
    <mergeCell ref="K42:R46"/>
    <mergeCell ref="T42:AA46"/>
    <mergeCell ref="P5:R5"/>
    <mergeCell ref="C1:C2"/>
    <mergeCell ref="P1:R1"/>
    <mergeCell ref="P2:R2"/>
    <mergeCell ref="P3:R3"/>
    <mergeCell ref="P4:R4"/>
  </mergeCells>
  <phoneticPr fontId="22" type="noConversion"/>
  <conditionalFormatting sqref="C3:C62">
    <cfRule type="cellIs" dxfId="7" priority="1" stopIfTrue="1" operator="notBetween">
      <formula>$T$1</formula>
      <formula>$T$2</formula>
    </cfRule>
  </conditionalFormatting>
  <printOptions horizontalCentered="1" verticalCentered="1"/>
  <pageMargins left="0" right="0" top="0" bottom="0" header="0.51181102362204722" footer="0"/>
  <pageSetup paperSize="8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9"/>
  <sheetViews>
    <sheetView showGridLines="0" view="pageLayout" topLeftCell="D1" zoomScaleNormal="50" zoomScalePageLayoutView="50" workbookViewId="0">
      <selection activeCell="W3" sqref="W3"/>
    </sheetView>
  </sheetViews>
  <sheetFormatPr baseColWidth="10" defaultColWidth="9.1640625" defaultRowHeight="15" x14ac:dyDescent="0.2"/>
  <cols>
    <col min="1" max="1" width="4.5" customWidth="1"/>
    <col min="2" max="2" width="13.6640625" customWidth="1"/>
    <col min="3" max="3" width="16.5" customWidth="1"/>
    <col min="4" max="7" width="3.5" customWidth="1"/>
    <col min="8" max="8" width="30.33203125" customWidth="1"/>
    <col min="9" max="9" width="24.5" customWidth="1"/>
    <col min="10" max="11" width="10.33203125" customWidth="1"/>
    <col min="12" max="12" width="11.5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5.5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" style="36" customWidth="1"/>
    <col min="29" max="29" width="9.33203125" style="162" bestFit="1" customWidth="1"/>
    <col min="30" max="30" width="9.5" style="162" bestFit="1" customWidth="1"/>
  </cols>
  <sheetData>
    <row r="1" spans="1:30" ht="16" x14ac:dyDescent="0.2">
      <c r="A1" s="6"/>
      <c r="B1" s="6" t="s">
        <v>22</v>
      </c>
      <c r="C1" s="200" t="str">
        <f>I3</f>
        <v>12549-6</v>
      </c>
      <c r="D1" s="7"/>
      <c r="E1" s="7"/>
      <c r="F1" s="7"/>
      <c r="G1" s="7"/>
      <c r="H1" s="11" t="s">
        <v>24</v>
      </c>
      <c r="I1" s="32"/>
      <c r="J1" s="52" t="s">
        <v>37</v>
      </c>
      <c r="K1" s="11"/>
      <c r="L1" s="146">
        <v>40793</v>
      </c>
      <c r="M1" s="11" t="s">
        <v>39</v>
      </c>
      <c r="N1" s="46"/>
      <c r="O1" s="46"/>
      <c r="P1" s="206"/>
      <c r="Q1" s="207"/>
      <c r="R1" s="208"/>
      <c r="S1" s="11" t="s">
        <v>17</v>
      </c>
      <c r="T1" s="33">
        <f>134-0.01</f>
        <v>133.99</v>
      </c>
      <c r="U1" s="11" t="s">
        <v>42</v>
      </c>
      <c r="V1" s="62"/>
      <c r="W1" s="64">
        <f ca="1">TODAY()</f>
        <v>42611</v>
      </c>
      <c r="X1" s="7"/>
      <c r="Y1" s="7"/>
      <c r="Z1" s="7"/>
      <c r="AA1" s="7"/>
      <c r="AB1" s="155"/>
    </row>
    <row r="2" spans="1:30" ht="18" x14ac:dyDescent="0.2">
      <c r="A2" s="67" t="s">
        <v>45</v>
      </c>
      <c r="B2" s="67" t="s">
        <v>1</v>
      </c>
      <c r="C2" s="201"/>
      <c r="D2" s="8"/>
      <c r="E2" s="8"/>
      <c r="F2" s="8"/>
      <c r="G2" s="8"/>
      <c r="H2" s="50" t="s">
        <v>25</v>
      </c>
      <c r="I2" s="47"/>
      <c r="J2" s="50" t="s">
        <v>38</v>
      </c>
      <c r="K2" s="2"/>
      <c r="L2" s="47"/>
      <c r="M2" s="11" t="s">
        <v>26</v>
      </c>
      <c r="N2" s="49"/>
      <c r="O2" s="49"/>
      <c r="P2" s="209" t="s">
        <v>76</v>
      </c>
      <c r="Q2" s="210"/>
      <c r="R2" s="211"/>
      <c r="S2" s="11" t="s">
        <v>18</v>
      </c>
      <c r="T2" s="33">
        <f>134+0.01</f>
        <v>134.01</v>
      </c>
      <c r="U2" s="63" t="s">
        <v>44</v>
      </c>
      <c r="V2" s="48"/>
      <c r="W2" s="65">
        <v>42464</v>
      </c>
      <c r="X2" s="8"/>
      <c r="Y2" s="166"/>
      <c r="Z2" s="166"/>
      <c r="AA2" s="166"/>
      <c r="AB2" s="156"/>
      <c r="AC2" s="162" t="s">
        <v>60</v>
      </c>
      <c r="AD2" s="162" t="s">
        <v>61</v>
      </c>
    </row>
    <row r="3" spans="1:30" ht="16" x14ac:dyDescent="0.2">
      <c r="A3" s="66">
        <v>1</v>
      </c>
      <c r="B3" s="89">
        <v>1</v>
      </c>
      <c r="C3" s="140">
        <v>134</v>
      </c>
      <c r="D3" s="9">
        <f t="shared" ref="D3:D62" si="0">$T$1</f>
        <v>133.99</v>
      </c>
      <c r="E3" s="9">
        <f t="shared" ref="E3:E62" si="1">$T$2</f>
        <v>134.01</v>
      </c>
      <c r="F3" s="10">
        <f>$I$43</f>
        <v>133.98885128488297</v>
      </c>
      <c r="G3" s="10">
        <f>$I$44</f>
        <v>134.00701053329885</v>
      </c>
      <c r="H3" s="11" t="s">
        <v>34</v>
      </c>
      <c r="I3" s="32" t="s">
        <v>68</v>
      </c>
      <c r="J3" s="2"/>
      <c r="K3" s="2"/>
      <c r="L3" s="76"/>
      <c r="M3" s="54" t="s">
        <v>27</v>
      </c>
      <c r="N3" s="12"/>
      <c r="O3" s="3"/>
      <c r="P3" s="203" t="s">
        <v>58</v>
      </c>
      <c r="Q3" s="204"/>
      <c r="R3" s="205"/>
      <c r="S3" s="11" t="s">
        <v>23</v>
      </c>
      <c r="T3" s="12">
        <f>(T1+T2)/2</f>
        <v>134</v>
      </c>
      <c r="W3" s="55"/>
      <c r="X3" s="7"/>
      <c r="Y3" s="167"/>
      <c r="Z3" s="167"/>
      <c r="AA3" s="167"/>
      <c r="AB3" s="155">
        <f>(C3-$I$36)/$I$40</f>
        <v>0.6836486384348136</v>
      </c>
      <c r="AC3" s="163">
        <f>IF(C3="","",RANK(C3,$C$3:$C$62,TRUE))</f>
        <v>40</v>
      </c>
      <c r="AD3" s="164">
        <f>NORMSINV(AC3/(MAX(AC3:AC62)+1))</f>
        <v>0.56594882193286311</v>
      </c>
    </row>
    <row r="4" spans="1:30" ht="16" x14ac:dyDescent="0.2">
      <c r="A4" s="66">
        <f t="shared" ref="A4:A10" si="2">A3+1</f>
        <v>2</v>
      </c>
      <c r="B4" s="89">
        <v>2</v>
      </c>
      <c r="C4" s="135">
        <v>133.999</v>
      </c>
      <c r="D4" s="9">
        <f t="shared" si="0"/>
        <v>133.99</v>
      </c>
      <c r="E4" s="9">
        <f t="shared" si="1"/>
        <v>134.01</v>
      </c>
      <c r="F4" s="68">
        <f t="shared" ref="F4:F62" si="3">$I$43</f>
        <v>133.98885128488297</v>
      </c>
      <c r="G4" s="10">
        <f t="shared" ref="G4:G62" si="4">$I$44</f>
        <v>134.00701053329885</v>
      </c>
      <c r="H4" s="13" t="s">
        <v>35</v>
      </c>
      <c r="I4" s="32" t="s">
        <v>67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1.999999999998181E-2</v>
      </c>
      <c r="U4" s="14"/>
      <c r="V4" s="14"/>
      <c r="W4" s="55"/>
      <c r="X4" s="7"/>
      <c r="Y4" s="7"/>
      <c r="Z4" s="7"/>
      <c r="AA4" s="7"/>
      <c r="AB4" s="155">
        <f t="shared" ref="AB4:AB62" si="5">(C4-$I$36)/$I$40</f>
        <v>0.35323848804700503</v>
      </c>
      <c r="AC4" s="163">
        <f t="shared" ref="AC4:AC62" si="6">IF(C4="","",RANK(C4,$C$3:$C$62,TRUE))</f>
        <v>36</v>
      </c>
      <c r="AD4" s="164">
        <f t="shared" ref="AD4:AD62" si="7">NORMSINV(AC4/(MAX(AC4:AC63)+1))</f>
        <v>0.3661063568005698</v>
      </c>
    </row>
    <row r="5" spans="1:30" ht="20" x14ac:dyDescent="0.35">
      <c r="A5" s="66">
        <f t="shared" si="2"/>
        <v>3</v>
      </c>
      <c r="B5" s="89">
        <v>3</v>
      </c>
      <c r="C5" s="135">
        <v>134.00059999999999</v>
      </c>
      <c r="D5" s="9">
        <f t="shared" si="0"/>
        <v>133.99</v>
      </c>
      <c r="E5" s="9">
        <f t="shared" si="1"/>
        <v>134.01</v>
      </c>
      <c r="F5" s="10">
        <f t="shared" si="3"/>
        <v>133.98885128488297</v>
      </c>
      <c r="G5" s="10">
        <f t="shared" si="4"/>
        <v>134.00701053329885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7"/>
      <c r="Y5" s="17" t="s">
        <v>62</v>
      </c>
      <c r="Z5" s="7"/>
      <c r="AA5" s="7"/>
      <c r="AB5" s="155">
        <f t="shared" si="5"/>
        <v>0.8818947286637423</v>
      </c>
      <c r="AC5" s="163">
        <f t="shared" si="6"/>
        <v>45</v>
      </c>
      <c r="AD5" s="164">
        <f t="shared" si="7"/>
        <v>0.85444739869598973</v>
      </c>
    </row>
    <row r="6" spans="1:30" x14ac:dyDescent="0.2">
      <c r="A6" s="66">
        <f t="shared" si="2"/>
        <v>4</v>
      </c>
      <c r="B6" s="89">
        <v>4</v>
      </c>
      <c r="C6" s="135">
        <v>133.99709999999999</v>
      </c>
      <c r="D6" s="9">
        <f t="shared" si="0"/>
        <v>133.99</v>
      </c>
      <c r="E6" s="9">
        <f t="shared" si="1"/>
        <v>134.01</v>
      </c>
      <c r="F6" s="10">
        <f t="shared" si="3"/>
        <v>133.98885128488297</v>
      </c>
      <c r="G6" s="10">
        <f t="shared" si="4"/>
        <v>134.00701053329885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5">
        <f t="shared" si="5"/>
        <v>-0.27454079768889217</v>
      </c>
      <c r="AC6" s="163">
        <f t="shared" si="6"/>
        <v>27</v>
      </c>
      <c r="AD6" s="164">
        <f t="shared" si="7"/>
        <v>-4.477617669551625E-2</v>
      </c>
    </row>
    <row r="7" spans="1:30" x14ac:dyDescent="0.2">
      <c r="A7" s="66">
        <f t="shared" si="2"/>
        <v>5</v>
      </c>
      <c r="B7" s="89">
        <v>5</v>
      </c>
      <c r="C7" s="135">
        <v>133.99619999999999</v>
      </c>
      <c r="D7" s="9">
        <f t="shared" si="0"/>
        <v>133.99</v>
      </c>
      <c r="E7" s="9">
        <f t="shared" si="1"/>
        <v>134.01</v>
      </c>
      <c r="F7" s="10">
        <f t="shared" si="3"/>
        <v>133.98885128488297</v>
      </c>
      <c r="G7" s="10">
        <f t="shared" si="4"/>
        <v>134.00701053329885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5">
        <f t="shared" si="5"/>
        <v>-0.57190993303698079</v>
      </c>
      <c r="AC7" s="163">
        <f t="shared" si="6"/>
        <v>19</v>
      </c>
      <c r="AD7" s="164">
        <f t="shared" si="7"/>
        <v>-0.41441332960007643</v>
      </c>
    </row>
    <row r="8" spans="1:30" x14ac:dyDescent="0.2">
      <c r="A8" s="66">
        <f t="shared" si="2"/>
        <v>6</v>
      </c>
      <c r="B8" s="89">
        <v>6</v>
      </c>
      <c r="C8" s="135">
        <v>133.99440000000001</v>
      </c>
      <c r="D8" s="9">
        <f t="shared" si="0"/>
        <v>133.99</v>
      </c>
      <c r="E8" s="9">
        <f t="shared" si="1"/>
        <v>134.01</v>
      </c>
      <c r="F8" s="10">
        <f t="shared" si="3"/>
        <v>133.98885128488297</v>
      </c>
      <c r="G8" s="10">
        <f t="shared" si="4"/>
        <v>134.00701053329885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5">
        <f t="shared" si="5"/>
        <v>-1.1666482037237671</v>
      </c>
      <c r="AC8" s="163">
        <f t="shared" si="6"/>
        <v>6</v>
      </c>
      <c r="AD8" s="164">
        <f t="shared" si="7"/>
        <v>-1.2418667918433208</v>
      </c>
    </row>
    <row r="9" spans="1:30" x14ac:dyDescent="0.2">
      <c r="A9" s="66">
        <f t="shared" si="2"/>
        <v>7</v>
      </c>
      <c r="B9" s="89">
        <v>7</v>
      </c>
      <c r="C9" s="135">
        <v>134.0027</v>
      </c>
      <c r="D9" s="9">
        <f t="shared" si="0"/>
        <v>133.99</v>
      </c>
      <c r="E9" s="9">
        <f t="shared" si="1"/>
        <v>134.01</v>
      </c>
      <c r="F9" s="10">
        <f t="shared" si="3"/>
        <v>133.98885128488297</v>
      </c>
      <c r="G9" s="10">
        <f t="shared" si="4"/>
        <v>134.00701053329885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5">
        <f t="shared" si="5"/>
        <v>1.5757560444790795</v>
      </c>
      <c r="AC9" s="163">
        <f t="shared" si="6"/>
        <v>50</v>
      </c>
      <c r="AD9" s="164">
        <f t="shared" si="7"/>
        <v>1.2418667918433208</v>
      </c>
    </row>
    <row r="10" spans="1:30" x14ac:dyDescent="0.2">
      <c r="A10" s="66">
        <f t="shared" si="2"/>
        <v>8</v>
      </c>
      <c r="B10" s="89">
        <v>8</v>
      </c>
      <c r="C10" s="135">
        <v>133.9967</v>
      </c>
      <c r="D10" s="9">
        <f t="shared" si="0"/>
        <v>133.99</v>
      </c>
      <c r="E10" s="9">
        <f t="shared" si="1"/>
        <v>134.01</v>
      </c>
      <c r="F10" s="10">
        <f t="shared" si="3"/>
        <v>133.98885128488297</v>
      </c>
      <c r="G10" s="10">
        <f t="shared" si="4"/>
        <v>134.00701053329885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5">
        <f t="shared" si="5"/>
        <v>-0.40670485783838106</v>
      </c>
      <c r="AC10" s="163">
        <f t="shared" si="6"/>
        <v>22</v>
      </c>
      <c r="AD10" s="164">
        <f t="shared" si="7"/>
        <v>-0.27188000539926088</v>
      </c>
    </row>
    <row r="11" spans="1:30" x14ac:dyDescent="0.2">
      <c r="A11" s="66">
        <f>A10+1</f>
        <v>9</v>
      </c>
      <c r="B11" s="89">
        <v>9</v>
      </c>
      <c r="C11" s="140">
        <v>133.99809999999999</v>
      </c>
      <c r="D11" s="9">
        <f t="shared" si="0"/>
        <v>133.99</v>
      </c>
      <c r="E11" s="9">
        <f t="shared" si="1"/>
        <v>134.01</v>
      </c>
      <c r="F11" s="10">
        <f t="shared" si="3"/>
        <v>133.98885128488297</v>
      </c>
      <c r="G11" s="10">
        <f t="shared" si="4"/>
        <v>134.00701053329885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5">
        <f t="shared" si="5"/>
        <v>5.5869352698916401E-2</v>
      </c>
      <c r="AC11" s="163">
        <f t="shared" si="6"/>
        <v>33</v>
      </c>
      <c r="AD11" s="164">
        <f t="shared" si="7"/>
        <v>0.2257079538601594</v>
      </c>
    </row>
    <row r="12" spans="1:30" x14ac:dyDescent="0.2">
      <c r="A12" s="66">
        <f t="shared" ref="A12:A62" si="8">A11+1</f>
        <v>10</v>
      </c>
      <c r="B12" s="89">
        <v>10</v>
      </c>
      <c r="C12" s="140">
        <v>133.99700000000001</v>
      </c>
      <c r="D12" s="9">
        <f t="shared" si="0"/>
        <v>133.99</v>
      </c>
      <c r="E12" s="9">
        <f t="shared" si="1"/>
        <v>134.01</v>
      </c>
      <c r="F12" s="10">
        <f t="shared" si="3"/>
        <v>133.98885128488297</v>
      </c>
      <c r="G12" s="10">
        <f t="shared" si="4"/>
        <v>134.00701053329885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5">
        <f t="shared" si="5"/>
        <v>-0.30758181271922125</v>
      </c>
      <c r="AC12" s="163">
        <f t="shared" si="6"/>
        <v>23</v>
      </c>
      <c r="AD12" s="164">
        <f t="shared" si="7"/>
        <v>-0.2257079538601594</v>
      </c>
    </row>
    <row r="13" spans="1:30" x14ac:dyDescent="0.2">
      <c r="A13" s="66">
        <f t="shared" si="8"/>
        <v>11</v>
      </c>
      <c r="B13" s="89">
        <v>11</v>
      </c>
      <c r="C13" s="135">
        <v>133.99299999999999</v>
      </c>
      <c r="D13" s="9">
        <f t="shared" si="0"/>
        <v>133.99</v>
      </c>
      <c r="E13" s="9">
        <f t="shared" si="1"/>
        <v>134.01</v>
      </c>
      <c r="F13" s="10">
        <f t="shared" si="3"/>
        <v>133.98885128488297</v>
      </c>
      <c r="G13" s="10">
        <f t="shared" si="4"/>
        <v>134.00701053329885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5">
        <f t="shared" si="5"/>
        <v>-1.6292224142704554</v>
      </c>
      <c r="AC13" s="163">
        <f t="shared" si="6"/>
        <v>3</v>
      </c>
      <c r="AD13" s="164">
        <f t="shared" si="7"/>
        <v>-1.6111691623526765</v>
      </c>
    </row>
    <row r="14" spans="1:30" x14ac:dyDescent="0.2">
      <c r="A14" s="66">
        <f t="shared" si="8"/>
        <v>12</v>
      </c>
      <c r="B14" s="89">
        <v>12</v>
      </c>
      <c r="C14" s="135">
        <v>134.00069999999999</v>
      </c>
      <c r="D14" s="9">
        <f t="shared" si="0"/>
        <v>133.99</v>
      </c>
      <c r="E14" s="9">
        <f t="shared" si="1"/>
        <v>134.01</v>
      </c>
      <c r="F14" s="10">
        <f t="shared" si="3"/>
        <v>133.98885128488297</v>
      </c>
      <c r="G14" s="10">
        <f t="shared" si="4"/>
        <v>134.00701053329885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5">
        <f t="shared" si="5"/>
        <v>0.91493574370346231</v>
      </c>
      <c r="AC14" s="163">
        <f t="shared" si="6"/>
        <v>46</v>
      </c>
      <c r="AD14" s="164">
        <f t="shared" si="7"/>
        <v>0.9208229763683794</v>
      </c>
    </row>
    <row r="15" spans="1:30" x14ac:dyDescent="0.2">
      <c r="A15" s="66">
        <f t="shared" si="8"/>
        <v>13</v>
      </c>
      <c r="B15" s="89">
        <v>13</v>
      </c>
      <c r="C15" s="135">
        <v>133.99860000000001</v>
      </c>
      <c r="D15" s="9">
        <f t="shared" si="0"/>
        <v>133.99</v>
      </c>
      <c r="E15" s="9">
        <f t="shared" si="1"/>
        <v>134.01</v>
      </c>
      <c r="F15" s="10">
        <f t="shared" si="3"/>
        <v>133.98885128488297</v>
      </c>
      <c r="G15" s="10">
        <f t="shared" si="4"/>
        <v>134.00701053329885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5">
        <f t="shared" si="5"/>
        <v>0.22107442789751608</v>
      </c>
      <c r="AC15" s="163">
        <f t="shared" si="6"/>
        <v>34</v>
      </c>
      <c r="AD15" s="164">
        <f t="shared" si="7"/>
        <v>0.27188000539926077</v>
      </c>
    </row>
    <row r="16" spans="1:30" x14ac:dyDescent="0.2">
      <c r="A16" s="66">
        <f t="shared" si="8"/>
        <v>14</v>
      </c>
      <c r="B16" s="89">
        <v>14</v>
      </c>
      <c r="C16" s="135">
        <v>134.00219999999999</v>
      </c>
      <c r="D16" s="9">
        <f t="shared" si="0"/>
        <v>133.99</v>
      </c>
      <c r="E16" s="9">
        <f t="shared" si="1"/>
        <v>134.01</v>
      </c>
      <c r="F16" s="10">
        <f t="shared" si="3"/>
        <v>133.98885128488297</v>
      </c>
      <c r="G16" s="10">
        <f t="shared" si="4"/>
        <v>134.00701053329885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5">
        <f t="shared" si="5"/>
        <v>1.4105509692804796</v>
      </c>
      <c r="AC16" s="163">
        <f t="shared" si="6"/>
        <v>49</v>
      </c>
      <c r="AD16" s="164">
        <f t="shared" si="7"/>
        <v>1.1503493803760083</v>
      </c>
    </row>
    <row r="17" spans="1:30" x14ac:dyDescent="0.2">
      <c r="A17" s="66">
        <f t="shared" si="8"/>
        <v>15</v>
      </c>
      <c r="B17" s="89">
        <v>15</v>
      </c>
      <c r="C17" s="135">
        <v>134.0034</v>
      </c>
      <c r="D17" s="9">
        <f t="shared" si="0"/>
        <v>133.99</v>
      </c>
      <c r="E17" s="9">
        <f t="shared" si="1"/>
        <v>134.01</v>
      </c>
      <c r="F17" s="10">
        <f t="shared" si="3"/>
        <v>133.98885128488297</v>
      </c>
      <c r="G17" s="10">
        <f t="shared" si="4"/>
        <v>134.00701053329885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5">
        <f t="shared" si="5"/>
        <v>1.8070431497477282</v>
      </c>
      <c r="AC17" s="163">
        <f t="shared" si="6"/>
        <v>53</v>
      </c>
      <c r="AD17" s="164">
        <f t="shared" si="7"/>
        <v>1.6111691623526765</v>
      </c>
    </row>
    <row r="18" spans="1:30" x14ac:dyDescent="0.2">
      <c r="A18" s="66">
        <f t="shared" si="8"/>
        <v>16</v>
      </c>
      <c r="B18" s="89">
        <v>16</v>
      </c>
      <c r="C18" s="135">
        <v>133.99930000000001</v>
      </c>
      <c r="D18" s="9">
        <f t="shared" si="0"/>
        <v>133.99</v>
      </c>
      <c r="E18" s="9">
        <f t="shared" si="1"/>
        <v>134.01</v>
      </c>
      <c r="F18" s="10">
        <f t="shared" si="3"/>
        <v>133.98885128488297</v>
      </c>
      <c r="G18" s="10">
        <f t="shared" si="4"/>
        <v>134.00701053329885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5">
        <f t="shared" si="5"/>
        <v>0.45236153316616484</v>
      </c>
      <c r="AC18" s="163">
        <f t="shared" si="6"/>
        <v>38</v>
      </c>
      <c r="AD18" s="164">
        <f t="shared" si="7"/>
        <v>0.46370775145717918</v>
      </c>
    </row>
    <row r="19" spans="1:30" x14ac:dyDescent="0.2">
      <c r="A19" s="66">
        <f t="shared" si="8"/>
        <v>17</v>
      </c>
      <c r="B19" s="89">
        <v>17</v>
      </c>
      <c r="C19" s="135">
        <v>133.99930000000001</v>
      </c>
      <c r="D19" s="9">
        <f t="shared" si="0"/>
        <v>133.99</v>
      </c>
      <c r="E19" s="9">
        <f t="shared" si="1"/>
        <v>134.01</v>
      </c>
      <c r="F19" s="10">
        <f t="shared" si="3"/>
        <v>133.98885128488297</v>
      </c>
      <c r="G19" s="10">
        <f t="shared" si="4"/>
        <v>134.00701053329885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5">
        <f t="shared" si="5"/>
        <v>0.45236153316616484</v>
      </c>
      <c r="AC19" s="163">
        <f t="shared" si="6"/>
        <v>38</v>
      </c>
      <c r="AD19" s="164">
        <f t="shared" si="7"/>
        <v>0.46370775145717918</v>
      </c>
    </row>
    <row r="20" spans="1:30" x14ac:dyDescent="0.2">
      <c r="A20" s="66">
        <f t="shared" si="8"/>
        <v>18</v>
      </c>
      <c r="B20" s="147">
        <v>18</v>
      </c>
      <c r="C20" s="135">
        <v>133.99879999999999</v>
      </c>
      <c r="D20" s="9">
        <f t="shared" si="0"/>
        <v>133.99</v>
      </c>
      <c r="E20" s="9">
        <f t="shared" si="1"/>
        <v>134.01</v>
      </c>
      <c r="F20" s="10">
        <f t="shared" si="3"/>
        <v>133.98885128488297</v>
      </c>
      <c r="G20" s="10">
        <f t="shared" si="4"/>
        <v>134.00701053329885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5">
        <f t="shared" si="5"/>
        <v>0.28715645796756512</v>
      </c>
      <c r="AC20" s="163">
        <f t="shared" si="6"/>
        <v>35</v>
      </c>
      <c r="AD20" s="164">
        <f t="shared" si="7"/>
        <v>0.3186393639643752</v>
      </c>
    </row>
    <row r="21" spans="1:30" x14ac:dyDescent="0.2">
      <c r="A21" s="66">
        <f t="shared" si="8"/>
        <v>19</v>
      </c>
      <c r="B21" s="89">
        <v>19</v>
      </c>
      <c r="C21" s="136">
        <v>134.00380000000001</v>
      </c>
      <c r="D21" s="9">
        <f t="shared" si="0"/>
        <v>133.99</v>
      </c>
      <c r="E21" s="9">
        <f t="shared" si="1"/>
        <v>134.01</v>
      </c>
      <c r="F21" s="10">
        <f t="shared" si="3"/>
        <v>133.98885128488297</v>
      </c>
      <c r="G21" s="10">
        <f t="shared" si="4"/>
        <v>134.00701053329885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5">
        <f t="shared" si="5"/>
        <v>1.9392072099066078</v>
      </c>
      <c r="AC21" s="163">
        <f t="shared" si="6"/>
        <v>54</v>
      </c>
      <c r="AD21" s="164">
        <f t="shared" si="7"/>
        <v>1.8027430907391906</v>
      </c>
    </row>
    <row r="22" spans="1:30" x14ac:dyDescent="0.2">
      <c r="A22" s="66">
        <f t="shared" si="8"/>
        <v>20</v>
      </c>
      <c r="B22" s="89">
        <v>20</v>
      </c>
      <c r="C22" s="135">
        <v>134.00030000000001</v>
      </c>
      <c r="D22" s="9">
        <f t="shared" si="0"/>
        <v>133.99</v>
      </c>
      <c r="E22" s="9">
        <f t="shared" si="1"/>
        <v>134.01</v>
      </c>
      <c r="F22" s="10">
        <f t="shared" si="3"/>
        <v>133.98885128488297</v>
      </c>
      <c r="G22" s="10">
        <f t="shared" si="4"/>
        <v>134.00701053329885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5">
        <f t="shared" si="5"/>
        <v>0.78277168355397331</v>
      </c>
      <c r="AC22" s="163">
        <f t="shared" si="6"/>
        <v>44</v>
      </c>
      <c r="AD22" s="164">
        <f t="shared" si="7"/>
        <v>0.79163860774337469</v>
      </c>
    </row>
    <row r="23" spans="1:30" x14ac:dyDescent="0.2">
      <c r="A23" s="66">
        <f t="shared" si="8"/>
        <v>21</v>
      </c>
      <c r="B23" s="89">
        <v>21</v>
      </c>
      <c r="C23" s="135">
        <v>134.00470000000001</v>
      </c>
      <c r="D23" s="9">
        <f t="shared" si="0"/>
        <v>133.99</v>
      </c>
      <c r="E23" s="9">
        <f t="shared" si="1"/>
        <v>134.01</v>
      </c>
      <c r="F23" s="10">
        <f t="shared" si="3"/>
        <v>133.98885128488297</v>
      </c>
      <c r="G23" s="10">
        <f t="shared" si="4"/>
        <v>134.00701053329885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5">
        <f t="shared" si="5"/>
        <v>2.2365763452546963</v>
      </c>
      <c r="AC23" s="163">
        <f t="shared" si="6"/>
        <v>55</v>
      </c>
      <c r="AD23" s="164">
        <f t="shared" si="7"/>
        <v>2.100165492844468</v>
      </c>
    </row>
    <row r="24" spans="1:30" x14ac:dyDescent="0.2">
      <c r="A24" s="66">
        <f t="shared" si="8"/>
        <v>22</v>
      </c>
      <c r="B24" s="89">
        <v>22</v>
      </c>
      <c r="C24" s="135">
        <v>133.9965</v>
      </c>
      <c r="D24" s="9">
        <f t="shared" si="0"/>
        <v>133.99</v>
      </c>
      <c r="E24" s="9">
        <f t="shared" si="1"/>
        <v>134.01</v>
      </c>
      <c r="F24" s="10">
        <f t="shared" si="3"/>
        <v>133.98885128488297</v>
      </c>
      <c r="G24" s="10">
        <f t="shared" si="4"/>
        <v>134.00701053329885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5">
        <f>(C24-$I$36)/$I$40</f>
        <v>-0.47278688791782092</v>
      </c>
      <c r="AC24" s="163">
        <f>IF(C24="","",RANK(C24,$C$3:$C$62,TRUE))</f>
        <v>21</v>
      </c>
      <c r="AD24" s="164">
        <f t="shared" si="7"/>
        <v>-0.2631268232958871</v>
      </c>
    </row>
    <row r="25" spans="1:30" x14ac:dyDescent="0.2">
      <c r="A25" s="66">
        <f t="shared" si="8"/>
        <v>23</v>
      </c>
      <c r="B25" s="89">
        <v>23</v>
      </c>
      <c r="C25" s="135">
        <v>133.99590000000001</v>
      </c>
      <c r="D25" s="9">
        <f t="shared" si="0"/>
        <v>133.99</v>
      </c>
      <c r="E25" s="9">
        <f t="shared" si="1"/>
        <v>134.01</v>
      </c>
      <c r="F25" s="10">
        <f t="shared" si="3"/>
        <v>133.98885128488297</v>
      </c>
      <c r="G25" s="10">
        <f t="shared" si="4"/>
        <v>134.00701053329885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5">
        <f t="shared" si="5"/>
        <v>-0.67103297814674978</v>
      </c>
      <c r="AC25" s="163">
        <f t="shared" si="6"/>
        <v>12</v>
      </c>
      <c r="AD25" s="164">
        <f t="shared" si="7"/>
        <v>-0.75070504080886336</v>
      </c>
    </row>
    <row r="26" spans="1:30" x14ac:dyDescent="0.2">
      <c r="A26" s="66">
        <f t="shared" si="8"/>
        <v>24</v>
      </c>
      <c r="B26" s="89">
        <v>24</v>
      </c>
      <c r="C26" s="135">
        <v>133.9956</v>
      </c>
      <c r="D26" s="9">
        <f t="shared" si="0"/>
        <v>133.99</v>
      </c>
      <c r="E26" s="9">
        <f t="shared" si="1"/>
        <v>134.01</v>
      </c>
      <c r="F26" s="10">
        <f t="shared" si="3"/>
        <v>133.98885128488297</v>
      </c>
      <c r="G26" s="10">
        <f t="shared" si="4"/>
        <v>134.00701053329885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5">
        <f t="shared" si="5"/>
        <v>-0.7701560232659096</v>
      </c>
      <c r="AC26" s="163">
        <f t="shared" si="6"/>
        <v>11</v>
      </c>
      <c r="AD26" s="164">
        <f t="shared" si="7"/>
        <v>-0.8149615148503293</v>
      </c>
    </row>
    <row r="27" spans="1:30" x14ac:dyDescent="0.2">
      <c r="A27" s="66">
        <f t="shared" si="8"/>
        <v>25</v>
      </c>
      <c r="B27" s="89">
        <v>25</v>
      </c>
      <c r="C27" s="135">
        <v>133.99199999999999</v>
      </c>
      <c r="D27" s="9">
        <f t="shared" si="0"/>
        <v>133.99</v>
      </c>
      <c r="E27" s="9">
        <f t="shared" si="1"/>
        <v>134.01</v>
      </c>
      <c r="F27" s="10">
        <f t="shared" si="3"/>
        <v>133.98885128488297</v>
      </c>
      <c r="G27" s="10">
        <f t="shared" si="4"/>
        <v>134.00701053329885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5">
        <f t="shared" si="5"/>
        <v>-1.959632564658264</v>
      </c>
      <c r="AC27" s="163">
        <f t="shared" si="6"/>
        <v>1</v>
      </c>
      <c r="AD27" s="164">
        <f t="shared" si="7"/>
        <v>-2.0777124782407714</v>
      </c>
    </row>
    <row r="28" spans="1:30" x14ac:dyDescent="0.2">
      <c r="A28" s="66">
        <f t="shared" si="8"/>
        <v>26</v>
      </c>
      <c r="B28" s="89">
        <v>26</v>
      </c>
      <c r="C28" s="135">
        <v>133.99590000000001</v>
      </c>
      <c r="D28" s="9">
        <f t="shared" si="0"/>
        <v>133.99</v>
      </c>
      <c r="E28" s="9">
        <f t="shared" si="1"/>
        <v>134.01</v>
      </c>
      <c r="F28" s="10">
        <f t="shared" si="3"/>
        <v>133.98885128488297</v>
      </c>
      <c r="G28" s="10">
        <f t="shared" si="4"/>
        <v>134.00701053329885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5">
        <f t="shared" si="5"/>
        <v>-0.67103297814674978</v>
      </c>
      <c r="AC28" s="163">
        <f t="shared" si="6"/>
        <v>12</v>
      </c>
      <c r="AD28" s="164">
        <f t="shared" si="7"/>
        <v>-0.75070504080886336</v>
      </c>
    </row>
    <row r="29" spans="1:30" x14ac:dyDescent="0.2">
      <c r="A29" s="66">
        <f t="shared" si="8"/>
        <v>27</v>
      </c>
      <c r="B29" s="89">
        <v>27</v>
      </c>
      <c r="C29" s="135">
        <v>133.99539999999999</v>
      </c>
      <c r="D29" s="9">
        <f t="shared" si="0"/>
        <v>133.99</v>
      </c>
      <c r="E29" s="9">
        <f t="shared" si="1"/>
        <v>134.01</v>
      </c>
      <c r="F29" s="10">
        <f t="shared" si="3"/>
        <v>133.98885128488297</v>
      </c>
      <c r="G29" s="10">
        <f t="shared" si="4"/>
        <v>134.00701053329885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5">
        <f t="shared" si="5"/>
        <v>-0.8362380533453494</v>
      </c>
      <c r="AC29" s="163">
        <f t="shared" si="6"/>
        <v>9</v>
      </c>
      <c r="AD29" s="164">
        <f t="shared" si="7"/>
        <v>-0.95491112855399463</v>
      </c>
    </row>
    <row r="30" spans="1:30" x14ac:dyDescent="0.2">
      <c r="A30" s="66">
        <f t="shared" si="8"/>
        <v>28</v>
      </c>
      <c r="B30" s="89">
        <v>28</v>
      </c>
      <c r="C30" s="90">
        <v>133.99639999999999</v>
      </c>
      <c r="D30" s="9">
        <f t="shared" si="0"/>
        <v>133.99</v>
      </c>
      <c r="E30" s="9">
        <f t="shared" si="1"/>
        <v>134.01</v>
      </c>
      <c r="F30" s="10">
        <f t="shared" si="3"/>
        <v>133.98885128488297</v>
      </c>
      <c r="G30" s="10">
        <f t="shared" si="4"/>
        <v>134.00701053329885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5">
        <f t="shared" si="5"/>
        <v>-0.50582790295754088</v>
      </c>
      <c r="AC30" s="163">
        <f t="shared" si="6"/>
        <v>20</v>
      </c>
      <c r="AD30" s="164">
        <f t="shared" si="7"/>
        <v>-0.31242575299671549</v>
      </c>
    </row>
    <row r="31" spans="1:30" x14ac:dyDescent="0.2">
      <c r="A31" s="66">
        <f t="shared" si="8"/>
        <v>29</v>
      </c>
      <c r="B31" s="89">
        <v>29</v>
      </c>
      <c r="C31" s="90">
        <v>134.00290000000001</v>
      </c>
      <c r="D31" s="9">
        <f t="shared" si="0"/>
        <v>133.99</v>
      </c>
      <c r="E31" s="9">
        <f t="shared" si="1"/>
        <v>134.01</v>
      </c>
      <c r="F31" s="10">
        <f t="shared" si="3"/>
        <v>133.98885128488297</v>
      </c>
      <c r="G31" s="10">
        <f t="shared" si="4"/>
        <v>134.00701053329885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5">
        <f t="shared" si="5"/>
        <v>1.6418380745585193</v>
      </c>
      <c r="AC31" s="163">
        <f t="shared" si="6"/>
        <v>51</v>
      </c>
      <c r="AD31" s="164">
        <f t="shared" si="7"/>
        <v>1.7775870750733924</v>
      </c>
    </row>
    <row r="32" spans="1:30" x14ac:dyDescent="0.2">
      <c r="A32" s="66">
        <f t="shared" si="8"/>
        <v>30</v>
      </c>
      <c r="B32" s="89">
        <v>30</v>
      </c>
      <c r="C32" s="135">
        <v>133.99549999999999</v>
      </c>
      <c r="D32" s="9">
        <f t="shared" si="0"/>
        <v>133.99</v>
      </c>
      <c r="E32" s="9">
        <f t="shared" si="1"/>
        <v>134.01</v>
      </c>
      <c r="F32" s="10">
        <f t="shared" si="3"/>
        <v>133.98885128488297</v>
      </c>
      <c r="G32" s="10">
        <f t="shared" si="4"/>
        <v>134.00701053329885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5">
        <f t="shared" si="5"/>
        <v>-0.8031970383056295</v>
      </c>
      <c r="AC32" s="163">
        <f t="shared" si="6"/>
        <v>10</v>
      </c>
      <c r="AD32" s="164">
        <f t="shared" si="7"/>
        <v>-0.88277381551731693</v>
      </c>
    </row>
    <row r="33" spans="1:37" x14ac:dyDescent="0.2">
      <c r="A33" s="66">
        <f t="shared" si="8"/>
        <v>31</v>
      </c>
      <c r="B33" s="89">
        <v>31</v>
      </c>
      <c r="C33" s="135">
        <v>133.99719999999999</v>
      </c>
      <c r="D33" s="9">
        <f t="shared" si="0"/>
        <v>133.99</v>
      </c>
      <c r="E33" s="9">
        <f t="shared" si="1"/>
        <v>134.01</v>
      </c>
      <c r="F33" s="10">
        <f t="shared" si="3"/>
        <v>133.98885128488297</v>
      </c>
      <c r="G33" s="10">
        <f t="shared" si="4"/>
        <v>134.00701053329885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5">
        <f t="shared" si="5"/>
        <v>-0.24149978264917221</v>
      </c>
      <c r="AC33" s="163">
        <f t="shared" si="6"/>
        <v>28</v>
      </c>
      <c r="AD33" s="164">
        <f t="shared" si="7"/>
        <v>7.1001921250568145E-2</v>
      </c>
    </row>
    <row r="34" spans="1:37" x14ac:dyDescent="0.2">
      <c r="A34" s="66">
        <f t="shared" si="8"/>
        <v>32</v>
      </c>
      <c r="B34" s="89">
        <v>32</v>
      </c>
      <c r="C34" s="136">
        <v>133.999</v>
      </c>
      <c r="D34" s="9">
        <f t="shared" si="0"/>
        <v>133.99</v>
      </c>
      <c r="E34" s="9">
        <f t="shared" si="1"/>
        <v>134.01</v>
      </c>
      <c r="F34" s="10">
        <f t="shared" si="3"/>
        <v>133.98885128488297</v>
      </c>
      <c r="G34" s="10">
        <f t="shared" si="4"/>
        <v>134.00701053329885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5">
        <f t="shared" si="5"/>
        <v>0.35323848804700503</v>
      </c>
      <c r="AC34" s="163">
        <f t="shared" si="6"/>
        <v>36</v>
      </c>
      <c r="AD34" s="164">
        <f t="shared" si="7"/>
        <v>0.46558939694383744</v>
      </c>
    </row>
    <row r="35" spans="1:37" ht="15" customHeight="1" x14ac:dyDescent="0.2">
      <c r="A35" s="66">
        <f t="shared" si="8"/>
        <v>33</v>
      </c>
      <c r="B35" s="89">
        <v>33</v>
      </c>
      <c r="C35" s="135">
        <v>134.001</v>
      </c>
      <c r="D35" s="9">
        <f t="shared" si="0"/>
        <v>133.99</v>
      </c>
      <c r="E35" s="9">
        <f t="shared" si="1"/>
        <v>134.01</v>
      </c>
      <c r="F35" s="10">
        <f t="shared" si="3"/>
        <v>133.98885128488297</v>
      </c>
      <c r="G35" s="10">
        <f t="shared" si="4"/>
        <v>134.00701053329885</v>
      </c>
      <c r="H35" s="27" t="s">
        <v>3</v>
      </c>
      <c r="I35" s="87">
        <f>MEDIAN(C3:C62)</f>
        <v>133.99719999999999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5">
        <f t="shared" si="5"/>
        <v>1.014058788822622</v>
      </c>
      <c r="AC35" s="163">
        <f t="shared" si="6"/>
        <v>47</v>
      </c>
      <c r="AD35" s="164">
        <f t="shared" si="7"/>
        <v>1.2096451263823649</v>
      </c>
    </row>
    <row r="36" spans="1:37" ht="18" x14ac:dyDescent="0.2">
      <c r="A36" s="66">
        <f t="shared" si="8"/>
        <v>34</v>
      </c>
      <c r="B36" s="89">
        <v>34</v>
      </c>
      <c r="C36" s="135">
        <v>134</v>
      </c>
      <c r="D36" s="9">
        <f t="shared" si="0"/>
        <v>133.99</v>
      </c>
      <c r="E36" s="9">
        <f t="shared" si="1"/>
        <v>134.01</v>
      </c>
      <c r="F36" s="10">
        <f t="shared" si="3"/>
        <v>133.98885128488297</v>
      </c>
      <c r="G36" s="10">
        <f t="shared" si="4"/>
        <v>134.00701053329885</v>
      </c>
      <c r="H36" s="27" t="s">
        <v>4</v>
      </c>
      <c r="I36" s="87">
        <f>AVERAGE(C3:C62)</f>
        <v>133.99793090909091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5">
        <f t="shared" si="5"/>
        <v>0.6836486384348136</v>
      </c>
      <c r="AC36" s="163">
        <f t="shared" si="6"/>
        <v>40</v>
      </c>
      <c r="AD36" s="164">
        <f t="shared" si="7"/>
        <v>0.6894088149784473</v>
      </c>
    </row>
    <row r="37" spans="1:37" ht="18" x14ac:dyDescent="0.2">
      <c r="A37" s="66">
        <f t="shared" si="8"/>
        <v>35</v>
      </c>
      <c r="B37" s="89">
        <v>35</v>
      </c>
      <c r="C37" s="135">
        <v>133.99600000000001</v>
      </c>
      <c r="D37" s="9">
        <f t="shared" si="0"/>
        <v>133.99</v>
      </c>
      <c r="E37" s="9">
        <f t="shared" si="1"/>
        <v>134.01</v>
      </c>
      <c r="F37" s="10">
        <f t="shared" si="3"/>
        <v>133.98885128488297</v>
      </c>
      <c r="G37" s="10">
        <f t="shared" si="4"/>
        <v>134.00701053329885</v>
      </c>
      <c r="H37" s="27" t="s">
        <v>5</v>
      </c>
      <c r="I37" s="87">
        <f>MODE(C3:C62)</f>
        <v>133.99600000000001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5">
        <f t="shared" si="5"/>
        <v>-0.63799196310702977</v>
      </c>
      <c r="AC37" s="163">
        <f t="shared" si="6"/>
        <v>14</v>
      </c>
      <c r="AD37" s="164">
        <f t="shared" si="7"/>
        <v>-0.63060032426367119</v>
      </c>
    </row>
    <row r="38" spans="1:37" ht="18" x14ac:dyDescent="0.2">
      <c r="A38" s="66">
        <f t="shared" si="8"/>
        <v>36</v>
      </c>
      <c r="B38" s="89">
        <v>36</v>
      </c>
      <c r="C38" s="135">
        <v>133.99600000000001</v>
      </c>
      <c r="D38" s="9">
        <f t="shared" si="0"/>
        <v>133.99</v>
      </c>
      <c r="E38" s="9">
        <f t="shared" si="1"/>
        <v>134.01</v>
      </c>
      <c r="F38" s="10">
        <f t="shared" si="3"/>
        <v>133.98885128488297</v>
      </c>
      <c r="G38" s="10">
        <f t="shared" si="4"/>
        <v>134.00701053329885</v>
      </c>
      <c r="H38" s="27" t="s">
        <v>6</v>
      </c>
      <c r="I38" s="87">
        <f>MAX(C3:C62)</f>
        <v>134.00470000000001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5">
        <f t="shared" si="5"/>
        <v>-0.63799196310702977</v>
      </c>
      <c r="AC38" s="163">
        <f t="shared" si="6"/>
        <v>14</v>
      </c>
      <c r="AD38" s="164">
        <f t="shared" si="7"/>
        <v>-0.63060032426367119</v>
      </c>
    </row>
    <row r="39" spans="1:37" ht="18" x14ac:dyDescent="0.2">
      <c r="A39" s="66">
        <f t="shared" si="8"/>
        <v>37</v>
      </c>
      <c r="B39" s="89">
        <v>37</v>
      </c>
      <c r="C39" s="135">
        <v>133.995</v>
      </c>
      <c r="D39" s="9">
        <f t="shared" si="0"/>
        <v>133.99</v>
      </c>
      <c r="E39" s="9">
        <f t="shared" si="1"/>
        <v>134.01</v>
      </c>
      <c r="F39" s="10">
        <f t="shared" si="3"/>
        <v>133.98885128488297</v>
      </c>
      <c r="G39" s="10">
        <f t="shared" si="4"/>
        <v>134.00701053329885</v>
      </c>
      <c r="H39" s="27" t="s">
        <v>7</v>
      </c>
      <c r="I39" s="87">
        <f>MIN(C3:C62)</f>
        <v>133.99199999999999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5">
        <f t="shared" si="5"/>
        <v>-0.9684021134948384</v>
      </c>
      <c r="AC39" s="163">
        <f t="shared" si="6"/>
        <v>7</v>
      </c>
      <c r="AD39" s="164">
        <f t="shared" si="7"/>
        <v>-1.1166337770208408</v>
      </c>
    </row>
    <row r="40" spans="1:37" ht="18" x14ac:dyDescent="0.2">
      <c r="A40" s="66">
        <f t="shared" si="8"/>
        <v>38</v>
      </c>
      <c r="B40" s="89">
        <v>38</v>
      </c>
      <c r="C40" s="135">
        <v>133.99199999999999</v>
      </c>
      <c r="D40" s="9">
        <f t="shared" si="0"/>
        <v>133.99</v>
      </c>
      <c r="E40" s="9">
        <f t="shared" si="1"/>
        <v>134.01</v>
      </c>
      <c r="F40" s="10">
        <f t="shared" si="3"/>
        <v>133.98885128488297</v>
      </c>
      <c r="G40" s="10">
        <f t="shared" si="4"/>
        <v>134.00701053329885</v>
      </c>
      <c r="H40" s="27" t="s">
        <v>8</v>
      </c>
      <c r="I40" s="87">
        <f>STDEV(C3:C62)</f>
        <v>3.0265414026507849E-3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5">
        <f t="shared" si="5"/>
        <v>-1.959632564658264</v>
      </c>
      <c r="AC40" s="163">
        <f t="shared" si="6"/>
        <v>1</v>
      </c>
      <c r="AD40" s="164">
        <f t="shared" si="7"/>
        <v>-2.0777124782407714</v>
      </c>
    </row>
    <row r="41" spans="1:37" ht="15" customHeight="1" x14ac:dyDescent="0.2">
      <c r="A41" s="66">
        <f t="shared" si="8"/>
        <v>39</v>
      </c>
      <c r="B41" s="89">
        <v>39</v>
      </c>
      <c r="C41" s="135">
        <v>133.99799999999999</v>
      </c>
      <c r="D41" s="9">
        <f t="shared" si="0"/>
        <v>133.99</v>
      </c>
      <c r="E41" s="9">
        <f t="shared" si="1"/>
        <v>134.01</v>
      </c>
      <c r="F41" s="10">
        <f t="shared" si="3"/>
        <v>133.98885128488297</v>
      </c>
      <c r="G41" s="10">
        <f t="shared" si="4"/>
        <v>134.00701053329885</v>
      </c>
      <c r="H41" s="27" t="s">
        <v>9</v>
      </c>
      <c r="I41" s="87">
        <f>COUNTA(C3:C62)</f>
        <v>55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5">
        <f t="shared" si="5"/>
        <v>2.2828337659196462E-2</v>
      </c>
      <c r="AC41" s="163">
        <f t="shared" si="6"/>
        <v>29</v>
      </c>
      <c r="AD41" s="164">
        <f>NORMSINV(AC41/(MAX(AC41:AC100)+1))</f>
        <v>0.11851403220679797</v>
      </c>
    </row>
    <row r="42" spans="1:37" ht="18" x14ac:dyDescent="0.2">
      <c r="A42" s="66">
        <f t="shared" si="8"/>
        <v>40</v>
      </c>
      <c r="B42" s="89">
        <v>40</v>
      </c>
      <c r="C42" s="135">
        <v>133.99600000000001</v>
      </c>
      <c r="D42" s="9">
        <f t="shared" si="0"/>
        <v>133.99</v>
      </c>
      <c r="E42" s="9">
        <f t="shared" si="1"/>
        <v>134.01</v>
      </c>
      <c r="F42" s="10">
        <f t="shared" si="3"/>
        <v>133.98885128488297</v>
      </c>
      <c r="G42" s="10">
        <f t="shared" si="4"/>
        <v>134.00701053329885</v>
      </c>
      <c r="H42" s="27" t="s">
        <v>10</v>
      </c>
      <c r="I42" s="87">
        <f>IF(ISBLANK(C4),"",I38-I39)</f>
        <v>1.2700000000023692E-2</v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5">
        <f>(C42-$I$36)/$I$40</f>
        <v>-0.63799196310702977</v>
      </c>
      <c r="AC42" s="163">
        <f t="shared" si="6"/>
        <v>14</v>
      </c>
      <c r="AD42" s="164">
        <f t="shared" si="7"/>
        <v>-0.63060032426367119</v>
      </c>
    </row>
    <row r="43" spans="1:37" ht="18" x14ac:dyDescent="0.2">
      <c r="A43" s="66">
        <f t="shared" si="8"/>
        <v>41</v>
      </c>
      <c r="B43" s="89">
        <v>41</v>
      </c>
      <c r="C43" s="135">
        <v>133.99799999999999</v>
      </c>
      <c r="D43" s="9">
        <f t="shared" si="0"/>
        <v>133.99</v>
      </c>
      <c r="E43" s="9">
        <f t="shared" si="1"/>
        <v>134.01</v>
      </c>
      <c r="F43" s="10">
        <f t="shared" si="3"/>
        <v>133.98885128488297</v>
      </c>
      <c r="G43" s="10">
        <f t="shared" si="4"/>
        <v>134.00701053329885</v>
      </c>
      <c r="H43" s="27" t="s">
        <v>28</v>
      </c>
      <c r="I43" s="87">
        <f>I36-3*I40</f>
        <v>133.98885128488297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5">
        <f t="shared" si="5"/>
        <v>2.2828337659196462E-2</v>
      </c>
      <c r="AC43" s="163">
        <f t="shared" si="6"/>
        <v>29</v>
      </c>
      <c r="AD43" s="164">
        <f t="shared" si="7"/>
        <v>0.11851403220679797</v>
      </c>
    </row>
    <row r="44" spans="1:37" ht="18" x14ac:dyDescent="0.2">
      <c r="A44" s="66">
        <f t="shared" si="8"/>
        <v>42</v>
      </c>
      <c r="B44" s="89">
        <v>42</v>
      </c>
      <c r="C44" s="136">
        <v>133.99700000000001</v>
      </c>
      <c r="D44" s="9">
        <f t="shared" si="0"/>
        <v>133.99</v>
      </c>
      <c r="E44" s="9">
        <f t="shared" si="1"/>
        <v>134.01</v>
      </c>
      <c r="F44" s="10">
        <f t="shared" si="3"/>
        <v>133.98885128488297</v>
      </c>
      <c r="G44" s="10">
        <f t="shared" si="4"/>
        <v>134.00701053329885</v>
      </c>
      <c r="H44" s="27" t="s">
        <v>29</v>
      </c>
      <c r="I44" s="87">
        <f>I36+3*I40</f>
        <v>134.00701053329885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5">
        <f t="shared" si="5"/>
        <v>-0.30758181271922125</v>
      </c>
      <c r="AC44" s="163">
        <f t="shared" si="6"/>
        <v>23</v>
      </c>
      <c r="AD44" s="164">
        <f t="shared" si="7"/>
        <v>-0.16629534613509689</v>
      </c>
    </row>
    <row r="45" spans="1:37" ht="18" x14ac:dyDescent="0.2">
      <c r="A45" s="66">
        <f t="shared" si="8"/>
        <v>43</v>
      </c>
      <c r="B45" s="89">
        <v>43</v>
      </c>
      <c r="C45" s="135">
        <v>133.99600000000001</v>
      </c>
      <c r="D45" s="9">
        <f t="shared" si="0"/>
        <v>133.99</v>
      </c>
      <c r="E45" s="9">
        <f t="shared" si="1"/>
        <v>134.01</v>
      </c>
      <c r="F45" s="10">
        <f t="shared" si="3"/>
        <v>133.98885128488297</v>
      </c>
      <c r="G45" s="10">
        <f t="shared" si="4"/>
        <v>134.00701053329885</v>
      </c>
      <c r="H45" s="27" t="s">
        <v>30</v>
      </c>
      <c r="I45" s="70">
        <f>1-NORMSDIST(I50)</f>
        <v>3.3351429515993125E-5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5">
        <f t="shared" si="5"/>
        <v>-0.63799196310702977</v>
      </c>
      <c r="AC45" s="163">
        <f>IF(C45="","",RANK(C45,$C$3:$C$62,TRUE))</f>
        <v>14</v>
      </c>
      <c r="AD45" s="164">
        <f t="shared" si="7"/>
        <v>-0.63060032426367119</v>
      </c>
    </row>
    <row r="46" spans="1:37" ht="18" x14ac:dyDescent="0.2">
      <c r="A46" s="66">
        <f t="shared" si="8"/>
        <v>44</v>
      </c>
      <c r="B46" s="89">
        <v>44</v>
      </c>
      <c r="C46" s="135">
        <v>133.99700000000001</v>
      </c>
      <c r="D46" s="9">
        <f t="shared" si="0"/>
        <v>133.99</v>
      </c>
      <c r="E46" s="9">
        <f t="shared" si="1"/>
        <v>134.01</v>
      </c>
      <c r="F46" s="10">
        <f t="shared" si="3"/>
        <v>133.98885128488297</v>
      </c>
      <c r="G46" s="10">
        <f t="shared" si="4"/>
        <v>134.00701053329885</v>
      </c>
      <c r="H46" s="27" t="s">
        <v>31</v>
      </c>
      <c r="I46" s="70">
        <f>1-NORMSDIST(I51)</f>
        <v>4.3906534124401597E-3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5">
        <f t="shared" si="5"/>
        <v>-0.30758181271922125</v>
      </c>
      <c r="AC46" s="163">
        <f t="shared" si="6"/>
        <v>23</v>
      </c>
      <c r="AD46" s="164">
        <f t="shared" si="7"/>
        <v>-0.16629534613509689</v>
      </c>
    </row>
    <row r="47" spans="1:37" ht="18" x14ac:dyDescent="0.2">
      <c r="A47" s="66">
        <f t="shared" si="8"/>
        <v>45</v>
      </c>
      <c r="B47" s="89">
        <v>45</v>
      </c>
      <c r="C47" s="135">
        <v>133.994</v>
      </c>
      <c r="D47" s="9">
        <f t="shared" si="0"/>
        <v>133.99</v>
      </c>
      <c r="E47" s="9">
        <f t="shared" si="1"/>
        <v>134.01</v>
      </c>
      <c r="F47" s="10">
        <f t="shared" si="3"/>
        <v>133.98885128488297</v>
      </c>
      <c r="G47" s="10">
        <f t="shared" si="4"/>
        <v>134.00701053329885</v>
      </c>
      <c r="H47" s="27" t="s">
        <v>32</v>
      </c>
      <c r="I47" s="87">
        <f>(T2-T1)/(6*I40)</f>
        <v>1.1013671679531012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5">
        <f t="shared" si="5"/>
        <v>-1.2988122638826469</v>
      </c>
      <c r="AC47" s="163">
        <f t="shared" si="6"/>
        <v>5</v>
      </c>
      <c r="AD47" s="164">
        <f t="shared" si="7"/>
        <v>-1.3144962914678755</v>
      </c>
    </row>
    <row r="48" spans="1:37" ht="18" x14ac:dyDescent="0.2">
      <c r="A48" s="66">
        <f t="shared" si="8"/>
        <v>46</v>
      </c>
      <c r="B48" s="89">
        <v>46</v>
      </c>
      <c r="C48" s="135">
        <v>133.99799999999999</v>
      </c>
      <c r="D48" s="9">
        <f t="shared" si="0"/>
        <v>133.99</v>
      </c>
      <c r="E48" s="9">
        <f t="shared" si="1"/>
        <v>134.01</v>
      </c>
      <c r="F48" s="10">
        <f t="shared" si="3"/>
        <v>133.98885128488297</v>
      </c>
      <c r="G48" s="10">
        <f t="shared" si="4"/>
        <v>134.00701053329885</v>
      </c>
      <c r="H48" s="27" t="s">
        <v>33</v>
      </c>
      <c r="I48" s="87">
        <f>MIN(H50:H51)</f>
        <v>0.87348428847483006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5">
        <f t="shared" si="5"/>
        <v>2.2828337659196462E-2</v>
      </c>
      <c r="AC48" s="163">
        <f t="shared" si="6"/>
        <v>29</v>
      </c>
      <c r="AD48" s="164">
        <f t="shared" si="7"/>
        <v>0.11851403220679797</v>
      </c>
      <c r="AK48" s="1"/>
    </row>
    <row r="49" spans="1:30" ht="16" x14ac:dyDescent="0.2">
      <c r="A49" s="66">
        <f t="shared" si="8"/>
        <v>47</v>
      </c>
      <c r="B49" s="89">
        <v>47</v>
      </c>
      <c r="C49" s="141">
        <v>133.995</v>
      </c>
      <c r="D49" s="9">
        <f t="shared" si="0"/>
        <v>133.99</v>
      </c>
      <c r="E49" s="9">
        <f t="shared" si="1"/>
        <v>134.01</v>
      </c>
      <c r="F49" s="10">
        <f t="shared" si="3"/>
        <v>133.98885128488297</v>
      </c>
      <c r="G49" s="10">
        <f t="shared" si="4"/>
        <v>134.00701053329885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5">
        <f t="shared" si="5"/>
        <v>-0.9684021134948384</v>
      </c>
      <c r="AC49" s="163">
        <f t="shared" si="6"/>
        <v>7</v>
      </c>
      <c r="AD49" s="164">
        <f t="shared" si="7"/>
        <v>-1.1166337770208408</v>
      </c>
    </row>
    <row r="50" spans="1:30" ht="18" x14ac:dyDescent="0.2">
      <c r="A50" s="66">
        <f t="shared" si="8"/>
        <v>48</v>
      </c>
      <c r="B50" s="89">
        <v>48</v>
      </c>
      <c r="C50" s="141">
        <v>134.00299999999999</v>
      </c>
      <c r="D50" s="9">
        <f t="shared" si="0"/>
        <v>133.99</v>
      </c>
      <c r="E50" s="9">
        <f t="shared" si="1"/>
        <v>134.01</v>
      </c>
      <c r="F50" s="10">
        <f t="shared" si="3"/>
        <v>133.98885128488297</v>
      </c>
      <c r="G50" s="10">
        <f t="shared" si="4"/>
        <v>134.00701053329885</v>
      </c>
      <c r="H50" s="110">
        <f>IF(ISBLANK(T2),"",(T2-I36)/(3*I40))</f>
        <v>1.3292500474313724</v>
      </c>
      <c r="I50" s="111">
        <f>(T2-I36)/I40</f>
        <v>3.9877501422941175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5">
        <f t="shared" si="5"/>
        <v>1.6748790895888483</v>
      </c>
      <c r="AC50" s="163">
        <f t="shared" si="6"/>
        <v>52</v>
      </c>
      <c r="AD50" s="164">
        <f t="shared" si="7"/>
        <v>2.0777124782407714</v>
      </c>
    </row>
    <row r="51" spans="1:30" ht="18" x14ac:dyDescent="0.2">
      <c r="A51" s="66">
        <f t="shared" si="8"/>
        <v>49</v>
      </c>
      <c r="B51" s="148">
        <v>49</v>
      </c>
      <c r="C51" s="141">
        <v>133.99299999999999</v>
      </c>
      <c r="D51" s="9">
        <f t="shared" si="0"/>
        <v>133.99</v>
      </c>
      <c r="E51" s="9">
        <f t="shared" si="1"/>
        <v>134.01</v>
      </c>
      <c r="F51" s="10">
        <f t="shared" si="3"/>
        <v>133.98885128488297</v>
      </c>
      <c r="G51" s="10">
        <f t="shared" si="4"/>
        <v>134.00701053329885</v>
      </c>
      <c r="H51" s="112">
        <f>IF(ISBLANK(T1),"",(I36-T1)/(3*I40))</f>
        <v>0.87348428847483006</v>
      </c>
      <c r="I51" s="111">
        <f>(I36-T1)/I40</f>
        <v>2.6204528654244901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5">
        <f t="shared" si="5"/>
        <v>-1.6292224142704554</v>
      </c>
      <c r="AC51" s="163">
        <f t="shared" si="6"/>
        <v>3</v>
      </c>
      <c r="AD51" s="164">
        <f t="shared" si="7"/>
        <v>-1.5445754855632547</v>
      </c>
    </row>
    <row r="52" spans="1:30" ht="16" x14ac:dyDescent="0.2">
      <c r="A52" s="66">
        <f t="shared" si="8"/>
        <v>50</v>
      </c>
      <c r="B52" s="148">
        <v>50</v>
      </c>
      <c r="C52" s="90">
        <v>134</v>
      </c>
      <c r="D52" s="9">
        <f t="shared" si="0"/>
        <v>133.99</v>
      </c>
      <c r="E52" s="9">
        <f t="shared" si="1"/>
        <v>134.01</v>
      </c>
      <c r="F52" s="10">
        <f t="shared" si="3"/>
        <v>133.98885128488297</v>
      </c>
      <c r="G52" s="10">
        <f t="shared" si="4"/>
        <v>134.00701053329885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5">
        <f t="shared" si="5"/>
        <v>0.6836486384348136</v>
      </c>
      <c r="AC52" s="163">
        <f t="shared" si="6"/>
        <v>40</v>
      </c>
      <c r="AD52" s="164">
        <f t="shared" si="7"/>
        <v>0.90145407967367686</v>
      </c>
    </row>
    <row r="53" spans="1:30" ht="18" x14ac:dyDescent="0.2">
      <c r="A53" s="66">
        <f t="shared" si="8"/>
        <v>51</v>
      </c>
      <c r="B53" s="148">
        <v>51</v>
      </c>
      <c r="C53" s="90">
        <v>133.99799999999999</v>
      </c>
      <c r="D53" s="9">
        <f t="shared" si="0"/>
        <v>133.99</v>
      </c>
      <c r="E53" s="9">
        <f t="shared" si="1"/>
        <v>134.01</v>
      </c>
      <c r="F53" s="10">
        <f t="shared" si="3"/>
        <v>133.98885128488297</v>
      </c>
      <c r="G53" s="10">
        <f t="shared" si="4"/>
        <v>134.00701053329885</v>
      </c>
      <c r="H53" s="111" t="s">
        <v>21</v>
      </c>
      <c r="I53" s="114">
        <f>ROUND(SQRT(I41),0.5)</f>
        <v>7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5">
        <f t="shared" si="5"/>
        <v>2.2828337659196462E-2</v>
      </c>
      <c r="AC53" s="163">
        <f t="shared" si="6"/>
        <v>29</v>
      </c>
      <c r="AD53" s="164">
        <f t="shared" si="7"/>
        <v>0.23227229348262593</v>
      </c>
    </row>
    <row r="54" spans="1:30" ht="18" x14ac:dyDescent="0.2">
      <c r="A54" s="66">
        <f t="shared" si="8"/>
        <v>52</v>
      </c>
      <c r="B54" s="148">
        <v>52</v>
      </c>
      <c r="C54" s="90">
        <v>133.99600000000001</v>
      </c>
      <c r="D54" s="9">
        <f t="shared" si="0"/>
        <v>133.99</v>
      </c>
      <c r="E54" s="9">
        <f t="shared" si="1"/>
        <v>134.01</v>
      </c>
      <c r="F54" s="10">
        <f t="shared" si="3"/>
        <v>133.98885128488297</v>
      </c>
      <c r="G54" s="10">
        <f t="shared" si="4"/>
        <v>134.00701053329885</v>
      </c>
      <c r="H54" s="111" t="s">
        <v>11</v>
      </c>
      <c r="I54" s="114">
        <f>ROUND(I42/I53,3)</f>
        <v>2E-3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5">
        <f t="shared" si="5"/>
        <v>-0.63799196310702977</v>
      </c>
      <c r="AC54" s="163">
        <f t="shared" si="6"/>
        <v>14</v>
      </c>
      <c r="AD54" s="164">
        <f t="shared" si="7"/>
        <v>-0.56594882193286311</v>
      </c>
    </row>
    <row r="55" spans="1:30" ht="18" x14ac:dyDescent="0.2">
      <c r="A55" s="66">
        <f t="shared" si="8"/>
        <v>53</v>
      </c>
      <c r="B55" s="148">
        <v>53</v>
      </c>
      <c r="C55" s="90">
        <v>134.00200000000001</v>
      </c>
      <c r="D55" s="9">
        <f t="shared" si="0"/>
        <v>133.99</v>
      </c>
      <c r="E55" s="9">
        <f t="shared" si="1"/>
        <v>134.01</v>
      </c>
      <c r="F55" s="10">
        <f t="shared" si="3"/>
        <v>133.98885128488297</v>
      </c>
      <c r="G55" s="10">
        <f t="shared" si="4"/>
        <v>134.00701053329885</v>
      </c>
      <c r="H55" s="111" t="s">
        <v>12</v>
      </c>
      <c r="I55" s="114">
        <f>I39-T5/2</f>
        <v>133.9915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5">
        <f t="shared" si="5"/>
        <v>1.3444689392104305</v>
      </c>
      <c r="AC55" s="163">
        <f t="shared" si="6"/>
        <v>48</v>
      </c>
      <c r="AD55" s="164">
        <f t="shared" si="7"/>
        <v>2.0453909898732876</v>
      </c>
    </row>
    <row r="56" spans="1:30" ht="16" x14ac:dyDescent="0.2">
      <c r="A56" s="66">
        <f t="shared" si="8"/>
        <v>54</v>
      </c>
      <c r="B56" s="148">
        <v>54</v>
      </c>
      <c r="C56" s="90">
        <v>133.99700000000001</v>
      </c>
      <c r="D56" s="9">
        <f t="shared" si="0"/>
        <v>133.99</v>
      </c>
      <c r="E56" s="9">
        <f t="shared" si="1"/>
        <v>134.01</v>
      </c>
      <c r="F56" s="10">
        <f t="shared" si="3"/>
        <v>133.98885128488297</v>
      </c>
      <c r="G56" s="10">
        <f t="shared" si="4"/>
        <v>134.00701053329885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5">
        <f t="shared" si="5"/>
        <v>-0.30758181271922125</v>
      </c>
      <c r="AC56" s="163">
        <f t="shared" si="6"/>
        <v>23</v>
      </c>
      <c r="AD56" s="164">
        <f t="shared" si="7"/>
        <v>0.15344319882333449</v>
      </c>
    </row>
    <row r="57" spans="1:30" ht="16" x14ac:dyDescent="0.2">
      <c r="A57" s="66">
        <f t="shared" si="8"/>
        <v>55</v>
      </c>
      <c r="B57" s="148">
        <v>55</v>
      </c>
      <c r="C57" s="90">
        <v>134</v>
      </c>
      <c r="D57" s="9">
        <f t="shared" si="0"/>
        <v>133.99</v>
      </c>
      <c r="E57" s="9">
        <f t="shared" si="1"/>
        <v>134.01</v>
      </c>
      <c r="F57" s="10">
        <f t="shared" si="3"/>
        <v>133.98885128488297</v>
      </c>
      <c r="G57" s="10">
        <f t="shared" si="4"/>
        <v>134.00701053329885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5">
        <f t="shared" si="5"/>
        <v>0.6836486384348136</v>
      </c>
      <c r="AC57" s="163">
        <f t="shared" si="6"/>
        <v>40</v>
      </c>
      <c r="AD57" s="164">
        <f t="shared" si="7"/>
        <v>1.9705053031703283</v>
      </c>
    </row>
    <row r="58" spans="1:30" ht="16" x14ac:dyDescent="0.2">
      <c r="A58" s="66">
        <f t="shared" si="8"/>
        <v>56</v>
      </c>
      <c r="B58" s="148">
        <v>56</v>
      </c>
      <c r="C58" s="90"/>
      <c r="D58" s="9">
        <f t="shared" si="0"/>
        <v>133.99</v>
      </c>
      <c r="E58" s="9">
        <f t="shared" si="1"/>
        <v>134.01</v>
      </c>
      <c r="F58" s="10">
        <f t="shared" si="3"/>
        <v>133.98885128488297</v>
      </c>
      <c r="G58" s="10">
        <f t="shared" si="4"/>
        <v>134.00701053329885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5">
        <f t="shared" si="5"/>
        <v>-44274.276503116504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8"/>
        <v>57</v>
      </c>
      <c r="B59" s="148">
        <v>57</v>
      </c>
      <c r="C59" s="92"/>
      <c r="D59" s="9">
        <f t="shared" si="0"/>
        <v>133.99</v>
      </c>
      <c r="E59" s="9">
        <f t="shared" si="1"/>
        <v>134.01</v>
      </c>
      <c r="F59" s="10">
        <f t="shared" si="3"/>
        <v>133.98885128488297</v>
      </c>
      <c r="G59" s="10">
        <f t="shared" si="4"/>
        <v>134.00701053329885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5">
        <f t="shared" si="5"/>
        <v>-44274.276503116504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8"/>
        <v>58</v>
      </c>
      <c r="B60" s="148">
        <v>58</v>
      </c>
      <c r="C60" s="92"/>
      <c r="D60" s="9">
        <f t="shared" si="0"/>
        <v>133.99</v>
      </c>
      <c r="E60" s="9">
        <f t="shared" si="1"/>
        <v>134.01</v>
      </c>
      <c r="F60" s="10">
        <f t="shared" si="3"/>
        <v>133.98885128488297</v>
      </c>
      <c r="G60" s="10">
        <f t="shared" si="4"/>
        <v>134.00701053329885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18</v>
      </c>
      <c r="X60" s="103">
        <f>T1</f>
        <v>133.99</v>
      </c>
      <c r="Y60" s="103"/>
      <c r="Z60" s="103"/>
      <c r="AA60" s="103"/>
      <c r="AB60" s="155">
        <f t="shared" si="5"/>
        <v>-44274.276503116504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8"/>
        <v>59</v>
      </c>
      <c r="B61" s="148"/>
      <c r="C61" s="92"/>
      <c r="D61" s="9">
        <f t="shared" si="0"/>
        <v>133.99</v>
      </c>
      <c r="E61" s="9">
        <f t="shared" si="1"/>
        <v>134.01</v>
      </c>
      <c r="F61" s="10">
        <f t="shared" si="3"/>
        <v>133.98885128488297</v>
      </c>
      <c r="G61" s="10">
        <f t="shared" si="4"/>
        <v>134.00701053329885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134.01</v>
      </c>
      <c r="Y61" s="102"/>
      <c r="Z61" s="102"/>
      <c r="AA61" s="102"/>
      <c r="AB61" s="155">
        <f t="shared" si="5"/>
        <v>-44274.276503116504</v>
      </c>
      <c r="AC61" s="163" t="str">
        <f t="shared" si="6"/>
        <v/>
      </c>
      <c r="AD61" s="164" t="e">
        <f t="shared" si="7"/>
        <v>#VALUE!</v>
      </c>
    </row>
    <row r="62" spans="1:30" x14ac:dyDescent="0.2">
      <c r="A62" s="66">
        <f t="shared" si="8"/>
        <v>60</v>
      </c>
      <c r="B62" s="149"/>
      <c r="C62" s="93"/>
      <c r="D62" s="9">
        <f t="shared" si="0"/>
        <v>133.99</v>
      </c>
      <c r="E62" s="9">
        <f t="shared" si="1"/>
        <v>134.01</v>
      </c>
      <c r="F62" s="10">
        <f t="shared" si="3"/>
        <v>133.98885128488297</v>
      </c>
      <c r="G62" s="10">
        <f t="shared" si="4"/>
        <v>134.00701053329885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5">
        <f t="shared" si="5"/>
        <v>-44274.276503116504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>
        <f t="shared" ref="D63:K63" si="9">E63-$I$54</f>
        <v>133.97549999999993</v>
      </c>
      <c r="E63" s="86">
        <f t="shared" si="9"/>
        <v>133.97749999999994</v>
      </c>
      <c r="F63" s="86">
        <f t="shared" si="9"/>
        <v>133.97949999999994</v>
      </c>
      <c r="G63" s="86">
        <f t="shared" si="9"/>
        <v>133.98149999999995</v>
      </c>
      <c r="H63" s="86">
        <f t="shared" si="9"/>
        <v>133.98349999999996</v>
      </c>
      <c r="I63" s="86">
        <f t="shared" si="9"/>
        <v>133.98549999999997</v>
      </c>
      <c r="J63" s="86">
        <f t="shared" si="9"/>
        <v>133.98749999999998</v>
      </c>
      <c r="K63" s="86">
        <f t="shared" si="9"/>
        <v>133.98949999999999</v>
      </c>
      <c r="L63" s="86">
        <f>I55</f>
        <v>133.9915</v>
      </c>
      <c r="M63" s="86">
        <f t="shared" ref="M63:AA63" si="10">L63+$I$54</f>
        <v>133.99350000000001</v>
      </c>
      <c r="N63" s="86">
        <f t="shared" si="10"/>
        <v>133.99550000000002</v>
      </c>
      <c r="O63" s="86">
        <f t="shared" si="10"/>
        <v>133.99750000000003</v>
      </c>
      <c r="P63" s="86">
        <f t="shared" si="10"/>
        <v>133.99950000000004</v>
      </c>
      <c r="Q63" s="86">
        <f t="shared" si="10"/>
        <v>134.00150000000005</v>
      </c>
      <c r="R63" s="86">
        <f t="shared" si="10"/>
        <v>134.00350000000006</v>
      </c>
      <c r="S63" s="86">
        <f t="shared" si="10"/>
        <v>134.00550000000007</v>
      </c>
      <c r="T63" s="86">
        <f t="shared" si="10"/>
        <v>134.00750000000008</v>
      </c>
      <c r="U63" s="86">
        <f t="shared" si="10"/>
        <v>134.00950000000009</v>
      </c>
      <c r="V63" s="86">
        <f t="shared" si="10"/>
        <v>134.0115000000001</v>
      </c>
      <c r="W63" s="86">
        <f t="shared" si="10"/>
        <v>134.01350000000011</v>
      </c>
      <c r="X63" s="86">
        <f t="shared" si="10"/>
        <v>134.01550000000012</v>
      </c>
      <c r="Y63" s="86">
        <f t="shared" si="10"/>
        <v>134.01750000000013</v>
      </c>
      <c r="Z63" s="86">
        <f t="shared" si="10"/>
        <v>134.01950000000014</v>
      </c>
      <c r="AA63" s="86">
        <f t="shared" si="10"/>
        <v>134.02150000000015</v>
      </c>
      <c r="AB63" s="38"/>
      <c r="AC63" s="161"/>
      <c r="AD63" s="161"/>
    </row>
    <row r="64" spans="1:30" s="36" customFormat="1" x14ac:dyDescent="0.2">
      <c r="A64" s="35" t="s">
        <v>15</v>
      </c>
      <c r="D64" s="86"/>
      <c r="E64" s="86">
        <f t="shared" ref="E64:AA64" si="11">IF(E63="","",D63+$I54/2)</f>
        <v>133.97649999999993</v>
      </c>
      <c r="F64" s="86">
        <f t="shared" si="11"/>
        <v>133.97849999999994</v>
      </c>
      <c r="G64" s="86">
        <f t="shared" si="11"/>
        <v>133.98049999999995</v>
      </c>
      <c r="H64" s="86">
        <f t="shared" si="11"/>
        <v>133.98249999999996</v>
      </c>
      <c r="I64" s="86">
        <f t="shared" si="11"/>
        <v>133.98449999999997</v>
      </c>
      <c r="J64" s="86">
        <f t="shared" si="11"/>
        <v>133.98649999999998</v>
      </c>
      <c r="K64" s="86">
        <f t="shared" si="11"/>
        <v>133.98849999999999</v>
      </c>
      <c r="L64" s="86">
        <f t="shared" si="11"/>
        <v>133.9905</v>
      </c>
      <c r="M64" s="86">
        <f t="shared" si="11"/>
        <v>133.99250000000001</v>
      </c>
      <c r="N64" s="86">
        <f t="shared" si="11"/>
        <v>133.99450000000002</v>
      </c>
      <c r="O64" s="86">
        <f t="shared" si="11"/>
        <v>133.99650000000003</v>
      </c>
      <c r="P64" s="86">
        <f t="shared" si="11"/>
        <v>133.99850000000004</v>
      </c>
      <c r="Q64" s="86">
        <f t="shared" si="11"/>
        <v>134.00050000000005</v>
      </c>
      <c r="R64" s="86">
        <f t="shared" si="11"/>
        <v>134.00250000000005</v>
      </c>
      <c r="S64" s="86">
        <f t="shared" si="11"/>
        <v>134.00450000000006</v>
      </c>
      <c r="T64" s="86">
        <f t="shared" si="11"/>
        <v>134.00650000000007</v>
      </c>
      <c r="U64" s="86">
        <f t="shared" si="11"/>
        <v>134.00850000000008</v>
      </c>
      <c r="V64" s="86">
        <f t="shared" si="11"/>
        <v>134.01050000000009</v>
      </c>
      <c r="W64" s="86">
        <f t="shared" si="11"/>
        <v>134.0125000000001</v>
      </c>
      <c r="X64" s="86">
        <f t="shared" si="11"/>
        <v>134.01450000000011</v>
      </c>
      <c r="Y64" s="86">
        <f t="shared" si="11"/>
        <v>134.01650000000012</v>
      </c>
      <c r="Z64" s="86">
        <f t="shared" si="11"/>
        <v>134.01850000000013</v>
      </c>
      <c r="AA64" s="86">
        <f t="shared" si="11"/>
        <v>134.02050000000014</v>
      </c>
      <c r="AB64" s="38"/>
      <c r="AC64" s="161"/>
      <c r="AD64" s="161"/>
    </row>
    <row r="65" spans="1:30" s="36" customFormat="1" x14ac:dyDescent="0.2">
      <c r="A65" s="39" t="s">
        <v>14</v>
      </c>
      <c r="E65" s="40">
        <f t="shared" ref="E65:AA65" si="12">FREQUENCY($C3:$C62,E63)-FREQUENCY($C3:$C62,D63)</f>
        <v>0</v>
      </c>
      <c r="F65" s="40">
        <f t="shared" si="12"/>
        <v>0</v>
      </c>
      <c r="G65" s="40">
        <f t="shared" si="12"/>
        <v>0</v>
      </c>
      <c r="H65" s="40">
        <f t="shared" si="12"/>
        <v>0</v>
      </c>
      <c r="I65" s="86">
        <f t="shared" si="12"/>
        <v>0</v>
      </c>
      <c r="J65" s="86">
        <f t="shared" si="12"/>
        <v>0</v>
      </c>
      <c r="K65" s="86">
        <f t="shared" si="12"/>
        <v>0</v>
      </c>
      <c r="L65" s="86">
        <f t="shared" si="12"/>
        <v>0</v>
      </c>
      <c r="M65" s="86">
        <f t="shared" si="12"/>
        <v>4</v>
      </c>
      <c r="N65" s="86">
        <f t="shared" si="12"/>
        <v>6</v>
      </c>
      <c r="O65" s="86">
        <f t="shared" si="12"/>
        <v>18</v>
      </c>
      <c r="P65" s="86">
        <f t="shared" si="12"/>
        <v>11</v>
      </c>
      <c r="Q65" s="86">
        <f t="shared" si="12"/>
        <v>8</v>
      </c>
      <c r="R65" s="86">
        <f t="shared" si="12"/>
        <v>6</v>
      </c>
      <c r="S65" s="86">
        <f t="shared" si="12"/>
        <v>2</v>
      </c>
      <c r="T65" s="86">
        <f t="shared" si="12"/>
        <v>0</v>
      </c>
      <c r="U65" s="86">
        <f t="shared" si="12"/>
        <v>0</v>
      </c>
      <c r="V65" s="86">
        <f t="shared" si="12"/>
        <v>0</v>
      </c>
      <c r="W65" s="86">
        <f t="shared" si="12"/>
        <v>0</v>
      </c>
      <c r="X65" s="86">
        <f t="shared" si="12"/>
        <v>0</v>
      </c>
      <c r="Y65" s="86">
        <f t="shared" si="12"/>
        <v>0</v>
      </c>
      <c r="Z65" s="86">
        <f t="shared" si="12"/>
        <v>0</v>
      </c>
      <c r="AA65" s="86">
        <f t="shared" si="12"/>
        <v>0</v>
      </c>
      <c r="AB65" s="38"/>
      <c r="AC65" s="161"/>
      <c r="AD65" s="161"/>
    </row>
    <row r="66" spans="1:30" s="36" customFormat="1" x14ac:dyDescent="0.2">
      <c r="A66" s="39"/>
      <c r="E66" s="40" t="str">
        <f t="shared" ref="E66:AA66" si="13">IF(E65=0,"",E65)</f>
        <v/>
      </c>
      <c r="F66" s="40" t="str">
        <f>IF(F65=0,"",F65)</f>
        <v/>
      </c>
      <c r="G66" s="40" t="str">
        <f>IF(G65=0,"",G65)</f>
        <v/>
      </c>
      <c r="H66" s="86" t="str">
        <f t="shared" si="13"/>
        <v/>
      </c>
      <c r="I66" s="86" t="str">
        <f>IF(I65=0,"",I65)</f>
        <v/>
      </c>
      <c r="J66" s="86" t="str">
        <f t="shared" si="13"/>
        <v/>
      </c>
      <c r="K66" s="86" t="str">
        <f t="shared" si="13"/>
        <v/>
      </c>
      <c r="L66" s="86" t="str">
        <f t="shared" si="13"/>
        <v/>
      </c>
      <c r="M66" s="86">
        <f t="shared" si="13"/>
        <v>4</v>
      </c>
      <c r="N66" s="86">
        <f>IF(N65=0,"",N65)</f>
        <v>6</v>
      </c>
      <c r="O66" s="86">
        <f>IF(O65=0,"",O65)</f>
        <v>18</v>
      </c>
      <c r="P66" s="86">
        <f>IF(P65=0,"",P65)</f>
        <v>11</v>
      </c>
      <c r="Q66" s="86">
        <f t="shared" si="13"/>
        <v>8</v>
      </c>
      <c r="R66" s="86">
        <f t="shared" si="13"/>
        <v>6</v>
      </c>
      <c r="S66" s="86">
        <f t="shared" si="13"/>
        <v>2</v>
      </c>
      <c r="T66" s="86" t="str">
        <f t="shared" si="13"/>
        <v/>
      </c>
      <c r="U66" s="86" t="str">
        <f t="shared" si="13"/>
        <v/>
      </c>
      <c r="V66" s="86" t="str">
        <f t="shared" si="13"/>
        <v/>
      </c>
      <c r="W66" s="86" t="str">
        <f t="shared" si="13"/>
        <v/>
      </c>
      <c r="X66" s="86" t="str">
        <f t="shared" si="13"/>
        <v/>
      </c>
      <c r="Y66" s="86" t="str">
        <f t="shared" si="13"/>
        <v/>
      </c>
      <c r="Z66" s="86" t="str">
        <f t="shared" si="13"/>
        <v/>
      </c>
      <c r="AA66" s="86" t="str">
        <f t="shared" si="13"/>
        <v/>
      </c>
      <c r="AB66" s="38"/>
      <c r="AC66" s="161"/>
      <c r="AD66" s="161"/>
    </row>
    <row r="67" spans="1:30" s="36" customFormat="1" x14ac:dyDescent="0.2">
      <c r="A67" s="39" t="s">
        <v>15</v>
      </c>
      <c r="D67" s="41" t="str">
        <f>IF(D66="","",C63+$I54/2)</f>
        <v/>
      </c>
      <c r="E67" s="37"/>
      <c r="F67" s="37"/>
      <c r="G67" s="37"/>
      <c r="H67" s="86" t="str">
        <f>IF(H66="","",E63+$I54/2)</f>
        <v/>
      </c>
      <c r="I67" s="86" t="str">
        <f t="shared" ref="I67:AA67" si="14">IF(I66="","",H63+$I54/2)</f>
        <v/>
      </c>
      <c r="J67" s="86" t="str">
        <f t="shared" si="14"/>
        <v/>
      </c>
      <c r="K67" s="86" t="str">
        <f t="shared" si="14"/>
        <v/>
      </c>
      <c r="L67" s="86" t="str">
        <f t="shared" si="14"/>
        <v/>
      </c>
      <c r="M67" s="86">
        <f t="shared" si="14"/>
        <v>133.99250000000001</v>
      </c>
      <c r="N67" s="86">
        <f t="shared" si="14"/>
        <v>133.99450000000002</v>
      </c>
      <c r="O67" s="86">
        <f t="shared" si="14"/>
        <v>133.99650000000003</v>
      </c>
      <c r="P67" s="86">
        <f t="shared" si="14"/>
        <v>133.99850000000004</v>
      </c>
      <c r="Q67" s="86">
        <f t="shared" si="14"/>
        <v>134.00050000000005</v>
      </c>
      <c r="R67" s="86">
        <f t="shared" si="14"/>
        <v>134.00250000000005</v>
      </c>
      <c r="S67" s="86">
        <f t="shared" si="14"/>
        <v>134.00450000000006</v>
      </c>
      <c r="T67" s="86" t="str">
        <f t="shared" si="14"/>
        <v/>
      </c>
      <c r="U67" s="86" t="str">
        <f t="shared" si="14"/>
        <v/>
      </c>
      <c r="V67" s="86" t="str">
        <f t="shared" si="14"/>
        <v/>
      </c>
      <c r="W67" s="86" t="str">
        <f t="shared" si="14"/>
        <v/>
      </c>
      <c r="X67" s="86" t="str">
        <f t="shared" si="14"/>
        <v/>
      </c>
      <c r="Y67" s="86" t="str">
        <f t="shared" si="14"/>
        <v/>
      </c>
      <c r="Z67" s="86" t="str">
        <f t="shared" si="14"/>
        <v/>
      </c>
      <c r="AA67" s="86" t="str">
        <f t="shared" si="14"/>
        <v/>
      </c>
      <c r="AB67" s="38"/>
      <c r="AC67" s="161"/>
      <c r="AD67" s="161"/>
    </row>
    <row r="68" spans="1:30" s="36" customFormat="1" x14ac:dyDescent="0.2">
      <c r="A68" s="39" t="s">
        <v>16</v>
      </c>
      <c r="D68" s="42" t="str">
        <f>IF(D67="","",NORMDIST(D67,$I$36,$I$40,FALSE))</f>
        <v/>
      </c>
      <c r="E68" s="43" t="str">
        <f>IF(E67="","",NORMDIST(E67,$I$36,$I$40,FALSE))</f>
        <v/>
      </c>
      <c r="F68" s="43" t="str">
        <f>IF(F67="","",NORMDIST(F67,$I$36,$I$40,FALSE))</f>
        <v/>
      </c>
      <c r="G68" s="43" t="str">
        <f>IF(G67="","",NORMDIST(G67,$I$36,$I$40,FALSE))</f>
        <v/>
      </c>
      <c r="H68" s="86" t="str">
        <f t="shared" ref="H68:AA68" si="15">IF(H67="","",NORMDIST(H67,$I$36,$I$40,FALSE))</f>
        <v/>
      </c>
      <c r="I68" s="86" t="str">
        <f t="shared" si="15"/>
        <v/>
      </c>
      <c r="J68" s="86" t="str">
        <f t="shared" si="15"/>
        <v/>
      </c>
      <c r="K68" s="86" t="str">
        <f t="shared" si="15"/>
        <v/>
      </c>
      <c r="L68" s="86" t="str">
        <f t="shared" si="15"/>
        <v/>
      </c>
      <c r="M68" s="86">
        <f t="shared" si="15"/>
        <v>26.348496697034975</v>
      </c>
      <c r="N68" s="86">
        <f t="shared" si="15"/>
        <v>69.329021580744225</v>
      </c>
      <c r="O68" s="86">
        <f t="shared" si="15"/>
        <v>117.87591563716893</v>
      </c>
      <c r="P68" s="86">
        <f t="shared" si="15"/>
        <v>129.50480015686034</v>
      </c>
      <c r="Q68" s="86">
        <f t="shared" si="15"/>
        <v>91.938503736258639</v>
      </c>
      <c r="R68" s="86">
        <f t="shared" si="15"/>
        <v>42.175454907952961</v>
      </c>
      <c r="S68" s="86">
        <f t="shared" si="15"/>
        <v>12.501810118862856</v>
      </c>
      <c r="T68" s="86" t="str">
        <f t="shared" si="15"/>
        <v/>
      </c>
      <c r="U68" s="86" t="str">
        <f t="shared" si="15"/>
        <v/>
      </c>
      <c r="V68" s="86" t="str">
        <f t="shared" si="15"/>
        <v/>
      </c>
      <c r="W68" s="86" t="str">
        <f t="shared" si="15"/>
        <v/>
      </c>
      <c r="X68" s="86" t="str">
        <f t="shared" si="15"/>
        <v/>
      </c>
      <c r="Y68" s="86" t="str">
        <f t="shared" si="15"/>
        <v/>
      </c>
      <c r="Z68" s="86" t="str">
        <f t="shared" si="15"/>
        <v/>
      </c>
      <c r="AA68" s="86" t="str">
        <f t="shared" si="15"/>
        <v/>
      </c>
      <c r="AB68" s="38"/>
      <c r="AC68" s="161"/>
      <c r="AD68" s="161"/>
    </row>
    <row r="69" spans="1:30" s="36" customFormat="1" x14ac:dyDescent="0.2">
      <c r="A69" s="39" t="s">
        <v>19</v>
      </c>
      <c r="E69" s="40">
        <f t="shared" ref="E69:AA69" si="16">FREQUENCY($X60:$X61,E63)-FREQUENCY($X60:$X61,D63)</f>
        <v>0</v>
      </c>
      <c r="F69" s="40">
        <f t="shared" si="16"/>
        <v>0</v>
      </c>
      <c r="G69" s="40">
        <f t="shared" si="16"/>
        <v>0</v>
      </c>
      <c r="H69" s="40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>FREQUENCY($X60:$X61,L63)-FREQUENCY($X60:$X61,K63)</f>
        <v>1</v>
      </c>
      <c r="M69" s="86">
        <f>FREQUENCY($X60:$X61,M63)-FREQUENCY($X60:$X61,L63)</f>
        <v>0</v>
      </c>
      <c r="N69" s="86">
        <f t="shared" si="16"/>
        <v>0</v>
      </c>
      <c r="O69" s="86">
        <f t="shared" si="16"/>
        <v>0</v>
      </c>
      <c r="P69" s="86">
        <f t="shared" si="16"/>
        <v>0</v>
      </c>
      <c r="Q69" s="86">
        <f t="shared" si="16"/>
        <v>0</v>
      </c>
      <c r="R69" s="86">
        <f t="shared" si="16"/>
        <v>0</v>
      </c>
      <c r="S69" s="86">
        <f t="shared" si="16"/>
        <v>0</v>
      </c>
      <c r="T69" s="86">
        <f t="shared" si="16"/>
        <v>0</v>
      </c>
      <c r="U69" s="86">
        <f t="shared" si="16"/>
        <v>0</v>
      </c>
      <c r="V69" s="86">
        <f t="shared" si="16"/>
        <v>1</v>
      </c>
      <c r="W69" s="86">
        <f t="shared" si="16"/>
        <v>0</v>
      </c>
      <c r="X69" s="86">
        <f t="shared" si="16"/>
        <v>0</v>
      </c>
      <c r="Y69" s="86">
        <f t="shared" si="16"/>
        <v>0</v>
      </c>
      <c r="Z69" s="86">
        <f t="shared" si="16"/>
        <v>0</v>
      </c>
      <c r="AA69" s="86">
        <f t="shared" si="16"/>
        <v>0</v>
      </c>
      <c r="AB69" s="38"/>
      <c r="AC69" s="165"/>
      <c r="AD69" s="165"/>
    </row>
    <row r="70" spans="1:30" s="36" customFormat="1" x14ac:dyDescent="0.2">
      <c r="A70" s="39" t="s">
        <v>20</v>
      </c>
      <c r="E70" s="38" t="str">
        <f t="shared" ref="E70:J70" si="17">IF(E69=0,"",$W$60+50%)</f>
        <v/>
      </c>
      <c r="F70" s="38" t="str">
        <f t="shared" si="17"/>
        <v/>
      </c>
      <c r="G70" s="38" t="str">
        <f t="shared" si="17"/>
        <v/>
      </c>
      <c r="H70" s="38" t="str">
        <f t="shared" si="17"/>
        <v/>
      </c>
      <c r="I70" s="38" t="str">
        <f t="shared" si="17"/>
        <v/>
      </c>
      <c r="J70" s="38" t="str">
        <f t="shared" si="17"/>
        <v/>
      </c>
      <c r="K70" s="38" t="str">
        <f>IF(K69=0,"",$W$60+50%)</f>
        <v/>
      </c>
      <c r="L70" s="38">
        <f t="shared" ref="L70:AA70" si="18">IF(L69=0,"",$W$60+50%)</f>
        <v>18.5</v>
      </c>
      <c r="M70" s="38" t="str">
        <f t="shared" si="18"/>
        <v/>
      </c>
      <c r="N70" s="38" t="str">
        <f t="shared" si="18"/>
        <v/>
      </c>
      <c r="O70" s="38" t="str">
        <f t="shared" si="18"/>
        <v/>
      </c>
      <c r="P70" s="38" t="str">
        <f t="shared" si="18"/>
        <v/>
      </c>
      <c r="Q70" s="38" t="str">
        <f t="shared" si="18"/>
        <v/>
      </c>
      <c r="R70" s="38" t="str">
        <f t="shared" si="18"/>
        <v/>
      </c>
      <c r="S70" s="38" t="str">
        <f t="shared" si="18"/>
        <v/>
      </c>
      <c r="T70" s="38" t="str">
        <f t="shared" si="18"/>
        <v/>
      </c>
      <c r="U70" s="38" t="str">
        <f t="shared" si="18"/>
        <v/>
      </c>
      <c r="V70" s="38">
        <f t="shared" si="18"/>
        <v>18.5</v>
      </c>
      <c r="W70" s="59" t="str">
        <f t="shared" si="18"/>
        <v/>
      </c>
      <c r="X70" s="38" t="str">
        <f t="shared" si="18"/>
        <v/>
      </c>
      <c r="Y70" s="38" t="str">
        <f t="shared" si="18"/>
        <v/>
      </c>
      <c r="Z70" s="38" t="str">
        <f t="shared" si="18"/>
        <v/>
      </c>
      <c r="AA70" s="38" t="str">
        <f t="shared" si="18"/>
        <v/>
      </c>
      <c r="AB70" s="38" t="str">
        <f>IF(AB69=0,"",$W$60+20%)</f>
        <v/>
      </c>
      <c r="AC70" s="161"/>
      <c r="AD70" s="161"/>
    </row>
    <row r="71" spans="1:30" s="77" customFormat="1" x14ac:dyDescent="0.2"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131"/>
      <c r="Y71" s="131"/>
      <c r="Z71" s="131"/>
      <c r="AA71" s="131"/>
      <c r="AB71" s="38"/>
      <c r="AC71" s="161"/>
      <c r="AD71" s="161"/>
    </row>
    <row r="72" spans="1:30" s="77" customFormat="1" x14ac:dyDescent="0.2">
      <c r="W72" s="78"/>
      <c r="AB72" s="36"/>
      <c r="AC72" s="161"/>
      <c r="AD72" s="161"/>
    </row>
    <row r="73" spans="1:30" s="77" customFormat="1" x14ac:dyDescent="0.2">
      <c r="W73" s="78"/>
      <c r="AB73" s="36"/>
      <c r="AC73" s="161"/>
      <c r="AD73" s="161"/>
    </row>
    <row r="74" spans="1:30" s="36" customFormat="1" x14ac:dyDescent="0.2">
      <c r="W74" s="60"/>
      <c r="AC74" s="161"/>
      <c r="AD74" s="161"/>
    </row>
    <row r="75" spans="1:30" s="36" customFormat="1" x14ac:dyDescent="0.2">
      <c r="W75" s="60"/>
      <c r="AC75" s="161"/>
      <c r="AD75" s="161"/>
    </row>
    <row r="76" spans="1:30" s="36" customFormat="1" x14ac:dyDescent="0.2">
      <c r="W76" s="60"/>
      <c r="AC76" s="161"/>
      <c r="AD76" s="161"/>
    </row>
    <row r="77" spans="1:30" s="36" customFormat="1" x14ac:dyDescent="0.2">
      <c r="W77" s="60"/>
      <c r="AC77" s="161"/>
      <c r="AD77" s="161"/>
    </row>
    <row r="78" spans="1:30" x14ac:dyDescent="0.2">
      <c r="AC78" s="161"/>
      <c r="AD78" s="161"/>
    </row>
    <row r="79" spans="1:30" x14ac:dyDescent="0.2">
      <c r="AC79" s="161"/>
      <c r="AD79" s="161"/>
    </row>
  </sheetData>
  <mergeCells count="23">
    <mergeCell ref="K54:R58"/>
    <mergeCell ref="T54:Y54"/>
    <mergeCell ref="T55:Y55"/>
    <mergeCell ref="T56:AA56"/>
    <mergeCell ref="T47:W47"/>
    <mergeCell ref="T48:W48"/>
    <mergeCell ref="H49:I49"/>
    <mergeCell ref="T49:AA52"/>
    <mergeCell ref="K53:M53"/>
    <mergeCell ref="T53:U53"/>
    <mergeCell ref="T35:V35"/>
    <mergeCell ref="K36:R40"/>
    <mergeCell ref="T36:AA40"/>
    <mergeCell ref="K41:M41"/>
    <mergeCell ref="T41:W41"/>
    <mergeCell ref="K42:R46"/>
    <mergeCell ref="T42:AA46"/>
    <mergeCell ref="P5:R5"/>
    <mergeCell ref="C1:C2"/>
    <mergeCell ref="P1:R1"/>
    <mergeCell ref="P2:R2"/>
    <mergeCell ref="P3:R3"/>
    <mergeCell ref="P4:R4"/>
  </mergeCells>
  <phoneticPr fontId="22" type="noConversion"/>
  <conditionalFormatting sqref="C3:C62">
    <cfRule type="cellIs" dxfId="6" priority="1" stopIfTrue="1" operator="notBetween">
      <formula>$T$1</formula>
      <formula>$T$2</formula>
    </cfRule>
  </conditionalFormatting>
  <printOptions horizontalCentered="1" verticalCentered="1"/>
  <pageMargins left="0" right="0" top="0" bottom="0" header="0" footer="0"/>
  <pageSetup paperSize="8" scale="67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9"/>
  <sheetViews>
    <sheetView showGridLines="0" view="pageLayout" topLeftCell="D1" zoomScaleNormal="75" zoomScalePageLayoutView="75" workbookViewId="0">
      <selection activeCell="W2" sqref="W2"/>
    </sheetView>
  </sheetViews>
  <sheetFormatPr baseColWidth="10" defaultColWidth="9.1640625" defaultRowHeight="15" x14ac:dyDescent="0.2"/>
  <cols>
    <col min="1" max="1" width="4.5" customWidth="1"/>
    <col min="2" max="2" width="13.6640625" customWidth="1"/>
    <col min="3" max="3" width="16.5" customWidth="1"/>
    <col min="4" max="7" width="3.5" customWidth="1"/>
    <col min="8" max="8" width="30.33203125" customWidth="1"/>
    <col min="9" max="9" width="24.5" customWidth="1"/>
    <col min="10" max="11" width="10.33203125" customWidth="1"/>
    <col min="12" max="12" width="13.83203125" bestFit="1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5.5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" style="36" customWidth="1"/>
    <col min="29" max="29" width="9.33203125" style="162" bestFit="1" customWidth="1"/>
    <col min="30" max="30" width="14.6640625" style="162" bestFit="1" customWidth="1"/>
  </cols>
  <sheetData>
    <row r="1" spans="1:30" ht="16" x14ac:dyDescent="0.2">
      <c r="A1" s="6"/>
      <c r="B1" s="6" t="s">
        <v>22</v>
      </c>
      <c r="C1" s="200" t="str">
        <f>I3</f>
        <v>247554351-5</v>
      </c>
      <c r="D1" s="7"/>
      <c r="E1" s="7"/>
      <c r="F1" s="7"/>
      <c r="G1" s="7"/>
      <c r="H1" s="11" t="s">
        <v>24</v>
      </c>
      <c r="I1" s="32"/>
      <c r="J1" s="52" t="s">
        <v>37</v>
      </c>
      <c r="K1" s="11"/>
      <c r="L1" s="146">
        <v>40805</v>
      </c>
      <c r="M1" s="11" t="s">
        <v>39</v>
      </c>
      <c r="N1" s="46"/>
      <c r="O1" s="46"/>
      <c r="P1" s="206"/>
      <c r="Q1" s="207"/>
      <c r="R1" s="208"/>
      <c r="S1" s="11" t="s">
        <v>17</v>
      </c>
      <c r="T1" s="33">
        <v>-48.01</v>
      </c>
      <c r="U1" s="11" t="s">
        <v>42</v>
      </c>
      <c r="V1" s="62"/>
      <c r="W1" s="64">
        <f ca="1">TODAY()</f>
        <v>42611</v>
      </c>
      <c r="X1" s="7"/>
      <c r="Y1" s="7"/>
      <c r="Z1" s="7"/>
      <c r="AA1" s="7"/>
      <c r="AB1" s="155"/>
    </row>
    <row r="2" spans="1:30" ht="18" x14ac:dyDescent="0.2">
      <c r="A2" s="67" t="s">
        <v>45</v>
      </c>
      <c r="B2" s="67" t="s">
        <v>1</v>
      </c>
      <c r="C2" s="201"/>
      <c r="D2" s="8"/>
      <c r="E2" s="8"/>
      <c r="F2" s="8"/>
      <c r="G2" s="8"/>
      <c r="H2" s="50" t="s">
        <v>25</v>
      </c>
      <c r="I2" s="47"/>
      <c r="J2" s="50" t="s">
        <v>38</v>
      </c>
      <c r="K2" s="2"/>
      <c r="L2" s="47"/>
      <c r="M2" s="11" t="s">
        <v>26</v>
      </c>
      <c r="N2" s="49"/>
      <c r="O2" s="49"/>
      <c r="P2" s="209" t="s">
        <v>73</v>
      </c>
      <c r="Q2" s="210"/>
      <c r="R2" s="211"/>
      <c r="S2" s="11" t="s">
        <v>18</v>
      </c>
      <c r="T2" s="33">
        <v>-47.99</v>
      </c>
      <c r="U2" s="63" t="s">
        <v>44</v>
      </c>
      <c r="V2" s="48"/>
      <c r="W2" s="65">
        <v>42464</v>
      </c>
      <c r="X2" s="8"/>
      <c r="Y2" s="8"/>
      <c r="Z2" s="8"/>
      <c r="AA2" s="8"/>
      <c r="AB2" s="156"/>
      <c r="AC2" s="162" t="s">
        <v>60</v>
      </c>
      <c r="AD2" s="162" t="s">
        <v>61</v>
      </c>
    </row>
    <row r="3" spans="1:30" ht="16" x14ac:dyDescent="0.2">
      <c r="A3" s="66">
        <v>1</v>
      </c>
      <c r="B3" s="89">
        <v>1</v>
      </c>
      <c r="C3" s="140">
        <v>-47.996099999999998</v>
      </c>
      <c r="D3" s="9">
        <f t="shared" ref="D3:D62" si="0">$T$1</f>
        <v>-48.01</v>
      </c>
      <c r="E3" s="9">
        <f t="shared" ref="E3:E62" si="1">$T$2</f>
        <v>-47.99</v>
      </c>
      <c r="F3" s="10">
        <f>$I$43</f>
        <v>-48.003380685282224</v>
      </c>
      <c r="G3" s="10">
        <f>$I$44</f>
        <v>-47.988404769263283</v>
      </c>
      <c r="H3" s="11" t="s">
        <v>34</v>
      </c>
      <c r="I3" s="32" t="s">
        <v>59</v>
      </c>
      <c r="J3" s="2"/>
      <c r="K3" s="2"/>
      <c r="L3" s="76"/>
      <c r="M3" s="54" t="s">
        <v>27</v>
      </c>
      <c r="N3" s="12"/>
      <c r="O3" s="3"/>
      <c r="P3" s="203" t="s">
        <v>58</v>
      </c>
      <c r="Q3" s="204"/>
      <c r="R3" s="205"/>
      <c r="S3" s="11" t="s">
        <v>23</v>
      </c>
      <c r="T3" s="12">
        <f>(T1+T2)/2</f>
        <v>-48</v>
      </c>
      <c r="W3" s="55"/>
      <c r="X3" s="7"/>
      <c r="Y3" s="7"/>
      <c r="Z3" s="7"/>
      <c r="AA3" s="7"/>
      <c r="AB3" s="155">
        <f>(C3-$I$36)/$I$40</f>
        <v>-8.3042423708630977E-2</v>
      </c>
      <c r="AC3" s="163">
        <f>IF(C3="","",RANK(C3,$C$3:$C$62,TRUE))</f>
        <v>25</v>
      </c>
      <c r="AD3" s="164">
        <f>NORMSINV(AC3/(MAX(AC3:AC62)+1))</f>
        <v>-0.13468979400891959</v>
      </c>
    </row>
    <row r="4" spans="1:30" ht="16" x14ac:dyDescent="0.2">
      <c r="A4" s="66">
        <f t="shared" ref="A4:A10" si="2">A3+1</f>
        <v>2</v>
      </c>
      <c r="B4" s="89">
        <v>2</v>
      </c>
      <c r="C4" s="135">
        <v>-47.9968</v>
      </c>
      <c r="D4" s="9">
        <f t="shared" si="0"/>
        <v>-48.01</v>
      </c>
      <c r="E4" s="9">
        <f t="shared" si="1"/>
        <v>-47.99</v>
      </c>
      <c r="F4" s="68">
        <f t="shared" ref="F4:F62" si="3">$I$43</f>
        <v>-48.003380685282224</v>
      </c>
      <c r="G4" s="10">
        <f t="shared" ref="G4:G62" si="4">$I$44</f>
        <v>-47.988404769263283</v>
      </c>
      <c r="H4" s="13" t="s">
        <v>35</v>
      </c>
      <c r="I4" s="32" t="s">
        <v>69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1.9999999999996021E-2</v>
      </c>
      <c r="U4" s="14"/>
      <c r="V4" s="14"/>
      <c r="W4" s="55"/>
      <c r="X4" s="7"/>
      <c r="Y4" s="7"/>
      <c r="Z4" s="7"/>
      <c r="AA4" s="7"/>
      <c r="AB4" s="155">
        <f t="shared" ref="AB4:AB62" si="5">(C4-$I$36)/$I$40</f>
        <v>-0.36349271434204988</v>
      </c>
      <c r="AC4" s="163">
        <f t="shared" ref="AC4:AC62" si="6">IF(C4="","",RANK(C4,$C$3:$C$62,TRUE))</f>
        <v>23</v>
      </c>
      <c r="AD4" s="164">
        <f t="shared" ref="AD4:AD62" si="7">NORMSINV(AC4/(MAX(AC4:AC63)+1))</f>
        <v>-0.2257079538601594</v>
      </c>
    </row>
    <row r="5" spans="1:30" ht="20" x14ac:dyDescent="0.35">
      <c r="A5" s="66">
        <f t="shared" si="2"/>
        <v>3</v>
      </c>
      <c r="B5" s="89">
        <v>3</v>
      </c>
      <c r="C5" s="135">
        <v>-47.998899999999999</v>
      </c>
      <c r="D5" s="9">
        <f t="shared" si="0"/>
        <v>-48.01</v>
      </c>
      <c r="E5" s="9">
        <f t="shared" si="1"/>
        <v>-47.99</v>
      </c>
      <c r="F5" s="10">
        <f t="shared" si="3"/>
        <v>-48.003380685282224</v>
      </c>
      <c r="G5" s="10">
        <f t="shared" si="4"/>
        <v>-47.988404769263283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7"/>
      <c r="Y5" s="17" t="s">
        <v>62</v>
      </c>
      <c r="Z5" s="7"/>
      <c r="AA5" s="7"/>
      <c r="AB5" s="155">
        <f t="shared" si="5"/>
        <v>-1.2048435862394598</v>
      </c>
      <c r="AC5" s="163">
        <f t="shared" si="6"/>
        <v>6</v>
      </c>
      <c r="AD5" s="164">
        <f t="shared" si="7"/>
        <v>-1.2418667918433208</v>
      </c>
    </row>
    <row r="6" spans="1:30" x14ac:dyDescent="0.2">
      <c r="A6" s="66">
        <f t="shared" si="2"/>
        <v>4</v>
      </c>
      <c r="B6" s="89">
        <v>4</v>
      </c>
      <c r="C6" s="135">
        <v>-47.997799999999998</v>
      </c>
      <c r="D6" s="9">
        <f t="shared" si="0"/>
        <v>-48.01</v>
      </c>
      <c r="E6" s="9">
        <f t="shared" si="1"/>
        <v>-47.99</v>
      </c>
      <c r="F6" s="10">
        <f t="shared" si="3"/>
        <v>-48.003380685282224</v>
      </c>
      <c r="G6" s="10">
        <f t="shared" si="4"/>
        <v>-47.988404769263283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5">
        <f t="shared" si="5"/>
        <v>-0.76413598667347205</v>
      </c>
      <c r="AC6" s="163">
        <f t="shared" si="6"/>
        <v>13</v>
      </c>
      <c r="AD6" s="164">
        <f t="shared" si="7"/>
        <v>-0.73180808385961749</v>
      </c>
    </row>
    <row r="7" spans="1:30" x14ac:dyDescent="0.2">
      <c r="A7" s="66">
        <f t="shared" si="2"/>
        <v>5</v>
      </c>
      <c r="B7" s="89">
        <v>5</v>
      </c>
      <c r="C7" s="135">
        <v>-47.994900000000001</v>
      </c>
      <c r="D7" s="9">
        <f t="shared" si="0"/>
        <v>-48.01</v>
      </c>
      <c r="E7" s="9">
        <f t="shared" si="1"/>
        <v>-47.99</v>
      </c>
      <c r="F7" s="10">
        <f t="shared" si="3"/>
        <v>-48.003380685282224</v>
      </c>
      <c r="G7" s="10">
        <f t="shared" si="4"/>
        <v>-47.988404769263283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5">
        <f t="shared" si="5"/>
        <v>0.39772950308907562</v>
      </c>
      <c r="AC7" s="163">
        <f t="shared" si="6"/>
        <v>39</v>
      </c>
      <c r="AD7" s="164">
        <f t="shared" si="7"/>
        <v>0.51415610074453411</v>
      </c>
    </row>
    <row r="8" spans="1:30" x14ac:dyDescent="0.2">
      <c r="A8" s="66">
        <f t="shared" si="2"/>
        <v>6</v>
      </c>
      <c r="B8" s="89">
        <v>6</v>
      </c>
      <c r="C8" s="135">
        <v>-47.997</v>
      </c>
      <c r="D8" s="9">
        <f t="shared" si="0"/>
        <v>-48.01</v>
      </c>
      <c r="E8" s="9">
        <f t="shared" si="1"/>
        <v>-47.99</v>
      </c>
      <c r="F8" s="10">
        <f t="shared" si="3"/>
        <v>-48.003380685282224</v>
      </c>
      <c r="G8" s="10">
        <f t="shared" si="4"/>
        <v>-47.988404769263283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5">
        <f t="shared" si="5"/>
        <v>-0.4436213688083343</v>
      </c>
      <c r="AC8" s="163">
        <f t="shared" si="6"/>
        <v>17</v>
      </c>
      <c r="AD8" s="164">
        <f t="shared" si="7"/>
        <v>-0.51415610074453411</v>
      </c>
    </row>
    <row r="9" spans="1:30" x14ac:dyDescent="0.2">
      <c r="A9" s="66">
        <f t="shared" si="2"/>
        <v>7</v>
      </c>
      <c r="B9" s="89">
        <v>7</v>
      </c>
      <c r="C9" s="135">
        <v>-47.997399999999999</v>
      </c>
      <c r="D9" s="9">
        <f t="shared" si="0"/>
        <v>-48.01</v>
      </c>
      <c r="E9" s="9">
        <f t="shared" si="1"/>
        <v>-47.99</v>
      </c>
      <c r="F9" s="10">
        <f t="shared" si="3"/>
        <v>-48.003380685282224</v>
      </c>
      <c r="G9" s="10">
        <f t="shared" si="4"/>
        <v>-47.988404769263283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5">
        <f t="shared" si="5"/>
        <v>-0.6038786777409032</v>
      </c>
      <c r="AC9" s="163">
        <f t="shared" si="6"/>
        <v>15</v>
      </c>
      <c r="AD9" s="164">
        <f t="shared" si="7"/>
        <v>-0.61930676950877617</v>
      </c>
    </row>
    <row r="10" spans="1:30" x14ac:dyDescent="0.2">
      <c r="A10" s="66">
        <f t="shared" si="2"/>
        <v>8</v>
      </c>
      <c r="B10" s="89">
        <v>8</v>
      </c>
      <c r="C10" s="135">
        <v>-47.996499999999997</v>
      </c>
      <c r="D10" s="9">
        <f t="shared" si="0"/>
        <v>-48.01</v>
      </c>
      <c r="E10" s="9">
        <f t="shared" si="1"/>
        <v>-47.99</v>
      </c>
      <c r="F10" s="10">
        <f t="shared" si="3"/>
        <v>-48.003380685282224</v>
      </c>
      <c r="G10" s="10">
        <f t="shared" si="4"/>
        <v>-47.988404769263283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5">
        <f t="shared" si="5"/>
        <v>-0.24329973264119983</v>
      </c>
      <c r="AC10" s="163">
        <f t="shared" si="6"/>
        <v>24</v>
      </c>
      <c r="AD10" s="164">
        <f t="shared" si="7"/>
        <v>-0.18001236979270516</v>
      </c>
    </row>
    <row r="11" spans="1:30" x14ac:dyDescent="0.2">
      <c r="A11" s="66">
        <f>A10+1</f>
        <v>9</v>
      </c>
      <c r="B11" s="89">
        <v>9</v>
      </c>
      <c r="C11" s="135">
        <v>-47.994999999999997</v>
      </c>
      <c r="D11" s="9">
        <f t="shared" si="0"/>
        <v>-48.01</v>
      </c>
      <c r="E11" s="9">
        <f t="shared" si="1"/>
        <v>-47.99</v>
      </c>
      <c r="F11" s="10">
        <f t="shared" si="3"/>
        <v>-48.003380685282224</v>
      </c>
      <c r="G11" s="10">
        <f t="shared" si="4"/>
        <v>-47.988404769263283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5">
        <f t="shared" si="5"/>
        <v>0.3576651758573568</v>
      </c>
      <c r="AC11" s="163">
        <f t="shared" si="6"/>
        <v>36</v>
      </c>
      <c r="AD11" s="164">
        <f t="shared" si="7"/>
        <v>0.3661063568005698</v>
      </c>
    </row>
    <row r="12" spans="1:30" x14ac:dyDescent="0.2">
      <c r="A12" s="66">
        <f t="shared" ref="A12:A62" si="8">A11+1</f>
        <v>10</v>
      </c>
      <c r="B12" s="89">
        <v>10</v>
      </c>
      <c r="C12" s="136">
        <v>-47.997100000000003</v>
      </c>
      <c r="D12" s="9">
        <f t="shared" si="0"/>
        <v>-48.01</v>
      </c>
      <c r="E12" s="9">
        <f t="shared" si="1"/>
        <v>-47.99</v>
      </c>
      <c r="F12" s="10">
        <f t="shared" si="3"/>
        <v>-48.003380685282224</v>
      </c>
      <c r="G12" s="10">
        <f t="shared" si="4"/>
        <v>-47.988404769263283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5">
        <f t="shared" si="5"/>
        <v>-0.4836856960428999</v>
      </c>
      <c r="AC12" s="163">
        <f t="shared" si="6"/>
        <v>16</v>
      </c>
      <c r="AD12" s="164">
        <f t="shared" si="7"/>
        <v>-0.56594882193286311</v>
      </c>
    </row>
    <row r="13" spans="1:30" x14ac:dyDescent="0.2">
      <c r="A13" s="66">
        <f t="shared" si="8"/>
        <v>11</v>
      </c>
      <c r="B13" s="89">
        <v>11</v>
      </c>
      <c r="C13" s="135">
        <v>-47.992899999999999</v>
      </c>
      <c r="D13" s="9">
        <f t="shared" si="0"/>
        <v>-48.01</v>
      </c>
      <c r="E13" s="9">
        <f t="shared" si="1"/>
        <v>-47.99</v>
      </c>
      <c r="F13" s="10">
        <f t="shared" si="3"/>
        <v>-48.003380685282224</v>
      </c>
      <c r="G13" s="10">
        <f t="shared" si="4"/>
        <v>-47.988404769263283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5">
        <f t="shared" si="5"/>
        <v>1.1990160477547667</v>
      </c>
      <c r="AC13" s="163">
        <f t="shared" si="6"/>
        <v>51</v>
      </c>
      <c r="AD13" s="164">
        <f t="shared" si="7"/>
        <v>1.3451666341766386</v>
      </c>
    </row>
    <row r="14" spans="1:30" x14ac:dyDescent="0.2">
      <c r="A14" s="66">
        <f t="shared" si="8"/>
        <v>12</v>
      </c>
      <c r="B14" s="89">
        <v>12</v>
      </c>
      <c r="C14" s="135">
        <v>-47.995800000000003</v>
      </c>
      <c r="D14" s="9">
        <f t="shared" si="0"/>
        <v>-48.01</v>
      </c>
      <c r="E14" s="9">
        <f t="shared" si="1"/>
        <v>-47.99</v>
      </c>
      <c r="F14" s="10">
        <f t="shared" si="3"/>
        <v>-48.003380685282224</v>
      </c>
      <c r="G14" s="10">
        <f t="shared" si="4"/>
        <v>-47.988404769263283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5">
        <f t="shared" si="5"/>
        <v>3.7150557989372307E-2</v>
      </c>
      <c r="AC14" s="163">
        <f t="shared" si="6"/>
        <v>32</v>
      </c>
      <c r="AD14" s="164">
        <f t="shared" si="7"/>
        <v>0.18001236979270496</v>
      </c>
    </row>
    <row r="15" spans="1:30" x14ac:dyDescent="0.2">
      <c r="A15" s="66">
        <f t="shared" si="8"/>
        <v>13</v>
      </c>
      <c r="B15" s="89">
        <v>13</v>
      </c>
      <c r="C15" s="135">
        <v>-47.995600000000003</v>
      </c>
      <c r="D15" s="9">
        <f t="shared" si="0"/>
        <v>-48.01</v>
      </c>
      <c r="E15" s="9">
        <f t="shared" si="1"/>
        <v>-47.99</v>
      </c>
      <c r="F15" s="10">
        <f t="shared" si="3"/>
        <v>-48.003380685282224</v>
      </c>
      <c r="G15" s="10">
        <f t="shared" si="4"/>
        <v>-47.988404769263283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5">
        <f t="shared" si="5"/>
        <v>0.11727921245565674</v>
      </c>
      <c r="AC15" s="163">
        <f t="shared" si="6"/>
        <v>33</v>
      </c>
      <c r="AD15" s="164">
        <f t="shared" si="7"/>
        <v>0.2257079538601594</v>
      </c>
    </row>
    <row r="16" spans="1:30" x14ac:dyDescent="0.2">
      <c r="A16" s="66">
        <f t="shared" si="8"/>
        <v>14</v>
      </c>
      <c r="B16" s="89">
        <v>14</v>
      </c>
      <c r="C16" s="135">
        <v>-47.997500000000002</v>
      </c>
      <c r="D16" s="9">
        <f t="shared" si="0"/>
        <v>-48.01</v>
      </c>
      <c r="E16" s="9">
        <f t="shared" si="1"/>
        <v>-47.99</v>
      </c>
      <c r="F16" s="10">
        <f t="shared" si="3"/>
        <v>-48.003380685282224</v>
      </c>
      <c r="G16" s="10">
        <f t="shared" si="4"/>
        <v>-47.988404769263283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5">
        <f t="shared" si="5"/>
        <v>-0.64394300497546875</v>
      </c>
      <c r="AC16" s="163">
        <f t="shared" si="6"/>
        <v>14</v>
      </c>
      <c r="AD16" s="164">
        <f t="shared" si="7"/>
        <v>-0.67448975019608193</v>
      </c>
    </row>
    <row r="17" spans="1:30" x14ac:dyDescent="0.2">
      <c r="A17" s="66">
        <f t="shared" si="8"/>
        <v>15</v>
      </c>
      <c r="B17" s="89">
        <v>15</v>
      </c>
      <c r="C17" s="135">
        <v>-47.9985</v>
      </c>
      <c r="D17" s="9">
        <f t="shared" si="0"/>
        <v>-48.01</v>
      </c>
      <c r="E17" s="9">
        <f t="shared" si="1"/>
        <v>-47.99</v>
      </c>
      <c r="F17" s="10">
        <f t="shared" si="3"/>
        <v>-48.003380685282224</v>
      </c>
      <c r="G17" s="10">
        <f t="shared" si="4"/>
        <v>-47.988404769263283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5">
        <f t="shared" si="5"/>
        <v>-1.044586277306891</v>
      </c>
      <c r="AC17" s="163">
        <f t="shared" si="6"/>
        <v>11</v>
      </c>
      <c r="AD17" s="164">
        <f t="shared" si="7"/>
        <v>-0.85444739869598973</v>
      </c>
    </row>
    <row r="18" spans="1:30" x14ac:dyDescent="0.2">
      <c r="A18" s="66">
        <f t="shared" si="8"/>
        <v>16</v>
      </c>
      <c r="B18" s="89">
        <v>16</v>
      </c>
      <c r="C18" s="135">
        <v>-47.991300000000003</v>
      </c>
      <c r="D18" s="9">
        <f t="shared" si="0"/>
        <v>-48.01</v>
      </c>
      <c r="E18" s="9">
        <f t="shared" si="1"/>
        <v>-47.99</v>
      </c>
      <c r="F18" s="10">
        <f t="shared" si="3"/>
        <v>-48.003380685282224</v>
      </c>
      <c r="G18" s="10">
        <f t="shared" si="4"/>
        <v>-47.988404769263283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5">
        <f t="shared" si="5"/>
        <v>1.8400452834850423</v>
      </c>
      <c r="AC18" s="163">
        <f t="shared" si="6"/>
        <v>54</v>
      </c>
      <c r="AD18" s="164">
        <f t="shared" si="7"/>
        <v>1.8027430907391906</v>
      </c>
    </row>
    <row r="19" spans="1:30" x14ac:dyDescent="0.2">
      <c r="A19" s="66">
        <f t="shared" si="8"/>
        <v>17</v>
      </c>
      <c r="B19" s="89">
        <v>17</v>
      </c>
      <c r="C19" s="135">
        <v>-47.993099999999998</v>
      </c>
      <c r="D19" s="9">
        <f t="shared" si="0"/>
        <v>-48.01</v>
      </c>
      <c r="E19" s="9">
        <f t="shared" si="1"/>
        <v>-47.99</v>
      </c>
      <c r="F19" s="10">
        <f t="shared" si="3"/>
        <v>-48.003380685282224</v>
      </c>
      <c r="G19" s="10">
        <f t="shared" si="4"/>
        <v>-47.988404769263283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5">
        <f t="shared" si="5"/>
        <v>1.1188873932884822</v>
      </c>
      <c r="AC19" s="163">
        <f t="shared" si="6"/>
        <v>48</v>
      </c>
      <c r="AD19" s="164">
        <f t="shared" si="7"/>
        <v>1.0675705238781419</v>
      </c>
    </row>
    <row r="20" spans="1:30" x14ac:dyDescent="0.2">
      <c r="A20" s="66">
        <f t="shared" si="8"/>
        <v>18</v>
      </c>
      <c r="B20" s="147">
        <v>18</v>
      </c>
      <c r="C20" s="135">
        <v>-47.994999999999997</v>
      </c>
      <c r="D20" s="9">
        <f t="shared" si="0"/>
        <v>-48.01</v>
      </c>
      <c r="E20" s="9">
        <f t="shared" si="1"/>
        <v>-47.99</v>
      </c>
      <c r="F20" s="10">
        <f t="shared" si="3"/>
        <v>-48.003380685282224</v>
      </c>
      <c r="G20" s="10">
        <f t="shared" si="4"/>
        <v>-47.988404769263283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5">
        <f t="shared" si="5"/>
        <v>0.3576651758573568</v>
      </c>
      <c r="AC20" s="163">
        <f t="shared" si="6"/>
        <v>36</v>
      </c>
      <c r="AD20" s="164">
        <f t="shared" si="7"/>
        <v>0.3661063568005698</v>
      </c>
    </row>
    <row r="21" spans="1:30" x14ac:dyDescent="0.2">
      <c r="A21" s="66">
        <f t="shared" si="8"/>
        <v>19</v>
      </c>
      <c r="B21" s="89">
        <v>19</v>
      </c>
      <c r="C21" s="135">
        <v>-47.998600000000003</v>
      </c>
      <c r="D21" s="9">
        <f t="shared" si="0"/>
        <v>-48.01</v>
      </c>
      <c r="E21" s="9">
        <f t="shared" si="1"/>
        <v>-47.99</v>
      </c>
      <c r="F21" s="10">
        <f t="shared" si="3"/>
        <v>-48.003380685282224</v>
      </c>
      <c r="G21" s="10">
        <f t="shared" si="4"/>
        <v>-47.988404769263283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5">
        <f t="shared" si="5"/>
        <v>-1.0846506045414566</v>
      </c>
      <c r="AC21" s="163">
        <f t="shared" si="6"/>
        <v>10</v>
      </c>
      <c r="AD21" s="164">
        <f t="shared" si="7"/>
        <v>-0.9208229763683794</v>
      </c>
    </row>
    <row r="22" spans="1:30" x14ac:dyDescent="0.2">
      <c r="A22" s="66">
        <f t="shared" si="8"/>
        <v>20</v>
      </c>
      <c r="B22" s="89">
        <v>20</v>
      </c>
      <c r="C22" s="136">
        <v>-47.993499999999997</v>
      </c>
      <c r="D22" s="9">
        <f t="shared" si="0"/>
        <v>-48.01</v>
      </c>
      <c r="E22" s="9">
        <f t="shared" si="1"/>
        <v>-47.99</v>
      </c>
      <c r="F22" s="10">
        <f t="shared" si="3"/>
        <v>-48.003380685282224</v>
      </c>
      <c r="G22" s="10">
        <f t="shared" si="4"/>
        <v>-47.988404769263283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5">
        <f t="shared" si="5"/>
        <v>0.95863008435591346</v>
      </c>
      <c r="AC22" s="163">
        <f t="shared" si="6"/>
        <v>47</v>
      </c>
      <c r="AD22" s="164">
        <f t="shared" si="7"/>
        <v>0.99152647467733057</v>
      </c>
    </row>
    <row r="23" spans="1:30" x14ac:dyDescent="0.2">
      <c r="A23" s="66">
        <f t="shared" si="8"/>
        <v>21</v>
      </c>
      <c r="B23" s="89">
        <v>21</v>
      </c>
      <c r="C23" s="135">
        <v>-47.995199999999997</v>
      </c>
      <c r="D23" s="9">
        <f t="shared" si="0"/>
        <v>-48.01</v>
      </c>
      <c r="E23" s="9">
        <f t="shared" si="1"/>
        <v>-47.99</v>
      </c>
      <c r="F23" s="10">
        <f t="shared" si="3"/>
        <v>-48.003380685282224</v>
      </c>
      <c r="G23" s="10">
        <f t="shared" si="4"/>
        <v>-47.988404769263283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5">
        <f t="shared" si="5"/>
        <v>0.27753652139107238</v>
      </c>
      <c r="AC23" s="163">
        <f t="shared" si="6"/>
        <v>35</v>
      </c>
      <c r="AD23" s="164">
        <f t="shared" si="7"/>
        <v>0.3186393639643752</v>
      </c>
    </row>
    <row r="24" spans="1:30" x14ac:dyDescent="0.2">
      <c r="A24" s="66">
        <f t="shared" si="8"/>
        <v>22</v>
      </c>
      <c r="B24" s="89">
        <v>22</v>
      </c>
      <c r="C24" s="135">
        <v>-47.998699999999999</v>
      </c>
      <c r="D24" s="9">
        <f t="shared" si="0"/>
        <v>-48.01</v>
      </c>
      <c r="E24" s="9">
        <f t="shared" si="1"/>
        <v>-47.99</v>
      </c>
      <c r="F24" s="10">
        <f t="shared" si="3"/>
        <v>-48.003380685282224</v>
      </c>
      <c r="G24" s="10">
        <f t="shared" si="4"/>
        <v>-47.988404769263283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5">
        <f>(C24-$I$36)/$I$40</f>
        <v>-1.1247149317731753</v>
      </c>
      <c r="AC24" s="163">
        <f>IF(C24="","",RANK(C24,$C$3:$C$62,TRUE))</f>
        <v>7</v>
      </c>
      <c r="AD24" s="164">
        <f t="shared" si="7"/>
        <v>-1.1503493803760083</v>
      </c>
    </row>
    <row r="25" spans="1:30" x14ac:dyDescent="0.2">
      <c r="A25" s="66">
        <f t="shared" si="8"/>
        <v>23</v>
      </c>
      <c r="B25" s="89">
        <v>23</v>
      </c>
      <c r="C25" s="135">
        <v>-47.995600000000003</v>
      </c>
      <c r="D25" s="9">
        <f t="shared" si="0"/>
        <v>-48.01</v>
      </c>
      <c r="E25" s="9">
        <f t="shared" si="1"/>
        <v>-47.99</v>
      </c>
      <c r="F25" s="10">
        <f t="shared" si="3"/>
        <v>-48.003380685282224</v>
      </c>
      <c r="G25" s="10">
        <f t="shared" si="4"/>
        <v>-47.988404769263283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5">
        <f t="shared" si="5"/>
        <v>0.11727921245565674</v>
      </c>
      <c r="AC25" s="163">
        <f t="shared" si="6"/>
        <v>33</v>
      </c>
      <c r="AD25" s="164">
        <f t="shared" si="7"/>
        <v>0.2257079538601594</v>
      </c>
    </row>
    <row r="26" spans="1:30" x14ac:dyDescent="0.2">
      <c r="A26" s="66">
        <f t="shared" si="8"/>
        <v>24</v>
      </c>
      <c r="B26" s="89">
        <v>24</v>
      </c>
      <c r="C26" s="141">
        <v>-47.992199999999997</v>
      </c>
      <c r="D26" s="9">
        <f t="shared" si="0"/>
        <v>-48.01</v>
      </c>
      <c r="E26" s="9">
        <f t="shared" si="1"/>
        <v>-47.99</v>
      </c>
      <c r="F26" s="10">
        <f t="shared" si="3"/>
        <v>-48.003380685282224</v>
      </c>
      <c r="G26" s="10">
        <f t="shared" si="4"/>
        <v>-47.988404769263283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5">
        <f t="shared" si="5"/>
        <v>1.4794663383881856</v>
      </c>
      <c r="AC26" s="163">
        <f t="shared" si="6"/>
        <v>52</v>
      </c>
      <c r="AD26" s="164">
        <f t="shared" si="7"/>
        <v>1.4652337926855228</v>
      </c>
    </row>
    <row r="27" spans="1:30" x14ac:dyDescent="0.2">
      <c r="A27" s="66">
        <f t="shared" si="8"/>
        <v>25</v>
      </c>
      <c r="B27" s="89">
        <v>25</v>
      </c>
      <c r="C27" s="141">
        <v>-47.993600000000001</v>
      </c>
      <c r="D27" s="9">
        <f t="shared" si="0"/>
        <v>-48.01</v>
      </c>
      <c r="E27" s="9">
        <f t="shared" si="1"/>
        <v>-47.99</v>
      </c>
      <c r="F27" s="10">
        <f t="shared" si="3"/>
        <v>-48.003380685282224</v>
      </c>
      <c r="G27" s="10">
        <f t="shared" si="4"/>
        <v>-47.988404769263283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5">
        <f t="shared" si="5"/>
        <v>0.9185657571213478</v>
      </c>
      <c r="AC27" s="163">
        <f t="shared" si="6"/>
        <v>46</v>
      </c>
      <c r="AD27" s="164">
        <f t="shared" si="7"/>
        <v>0.9208229763683794</v>
      </c>
    </row>
    <row r="28" spans="1:30" x14ac:dyDescent="0.2">
      <c r="A28" s="66">
        <f t="shared" si="8"/>
        <v>26</v>
      </c>
      <c r="B28" s="89">
        <v>26</v>
      </c>
      <c r="C28" s="141">
        <v>-47.996099999999998</v>
      </c>
      <c r="D28" s="9">
        <f t="shared" si="0"/>
        <v>-48.01</v>
      </c>
      <c r="E28" s="9">
        <f t="shared" si="1"/>
        <v>-47.99</v>
      </c>
      <c r="F28" s="10">
        <f t="shared" si="3"/>
        <v>-48.003380685282224</v>
      </c>
      <c r="G28" s="10">
        <f t="shared" si="4"/>
        <v>-47.988404769263283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5">
        <f t="shared" si="5"/>
        <v>-8.3042423708630977E-2</v>
      </c>
      <c r="AC28" s="163">
        <f t="shared" si="6"/>
        <v>25</v>
      </c>
      <c r="AD28" s="164">
        <f t="shared" si="7"/>
        <v>-0.13468979400891959</v>
      </c>
    </row>
    <row r="29" spans="1:30" x14ac:dyDescent="0.2">
      <c r="A29" s="66">
        <f t="shared" si="8"/>
        <v>27</v>
      </c>
      <c r="B29" s="89">
        <v>27</v>
      </c>
      <c r="C29" s="90">
        <v>-48.000900000000001</v>
      </c>
      <c r="D29" s="9">
        <f t="shared" si="0"/>
        <v>-48.01</v>
      </c>
      <c r="E29" s="9">
        <f t="shared" si="1"/>
        <v>-47.99</v>
      </c>
      <c r="F29" s="10">
        <f t="shared" si="3"/>
        <v>-48.003380685282224</v>
      </c>
      <c r="G29" s="10">
        <f t="shared" si="4"/>
        <v>-47.988404769263283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5">
        <f t="shared" si="5"/>
        <v>-2.0061301309051509</v>
      </c>
      <c r="AC29" s="163">
        <f t="shared" si="6"/>
        <v>1</v>
      </c>
      <c r="AD29" s="164">
        <f t="shared" si="7"/>
        <v>-2.1001654928444697</v>
      </c>
    </row>
    <row r="30" spans="1:30" x14ac:dyDescent="0.2">
      <c r="A30" s="66">
        <f t="shared" si="8"/>
        <v>28</v>
      </c>
      <c r="B30" s="89">
        <v>28</v>
      </c>
      <c r="C30" s="90">
        <v>-47.998699999999999</v>
      </c>
      <c r="D30" s="9">
        <f t="shared" si="0"/>
        <v>-48.01</v>
      </c>
      <c r="E30" s="9">
        <f t="shared" si="1"/>
        <v>-47.99</v>
      </c>
      <c r="F30" s="10">
        <f t="shared" si="3"/>
        <v>-48.003380685282224</v>
      </c>
      <c r="G30" s="10">
        <f t="shared" si="4"/>
        <v>-47.988404769263283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5">
        <f t="shared" si="5"/>
        <v>-1.1247149317731753</v>
      </c>
      <c r="AC30" s="163">
        <f t="shared" si="6"/>
        <v>7</v>
      </c>
      <c r="AD30" s="164">
        <f t="shared" si="7"/>
        <v>-1.1503493803760083</v>
      </c>
    </row>
    <row r="31" spans="1:30" x14ac:dyDescent="0.2">
      <c r="A31" s="66">
        <f t="shared" si="8"/>
        <v>29</v>
      </c>
      <c r="B31" s="89">
        <v>29</v>
      </c>
      <c r="C31" s="90">
        <v>-47.987499999999997</v>
      </c>
      <c r="D31" s="9">
        <f t="shared" si="0"/>
        <v>-48.01</v>
      </c>
      <c r="E31" s="9">
        <f t="shared" si="1"/>
        <v>-47.99</v>
      </c>
      <c r="F31" s="10">
        <f t="shared" si="3"/>
        <v>-48.003380685282224</v>
      </c>
      <c r="G31" s="10">
        <f t="shared" si="4"/>
        <v>-47.988404769263283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5">
        <f t="shared" si="5"/>
        <v>3.3624897183501399</v>
      </c>
      <c r="AC31" s="163">
        <f t="shared" si="6"/>
        <v>55</v>
      </c>
      <c r="AD31" s="164">
        <f t="shared" si="7"/>
        <v>2.100165492844468</v>
      </c>
    </row>
    <row r="32" spans="1:30" x14ac:dyDescent="0.2">
      <c r="A32" s="66">
        <f t="shared" si="8"/>
        <v>30</v>
      </c>
      <c r="B32" s="89">
        <v>30</v>
      </c>
      <c r="C32" s="135">
        <v>-47.998699999999999</v>
      </c>
      <c r="D32" s="9">
        <f t="shared" si="0"/>
        <v>-48.01</v>
      </c>
      <c r="E32" s="9">
        <f t="shared" si="1"/>
        <v>-47.99</v>
      </c>
      <c r="F32" s="10">
        <f t="shared" si="3"/>
        <v>-48.003380685282224</v>
      </c>
      <c r="G32" s="10">
        <f t="shared" si="4"/>
        <v>-47.988404769263283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5">
        <f t="shared" si="5"/>
        <v>-1.1247149317731753</v>
      </c>
      <c r="AC32" s="163">
        <f t="shared" si="6"/>
        <v>7</v>
      </c>
      <c r="AD32" s="164">
        <f t="shared" si="7"/>
        <v>-1.1281436452787641</v>
      </c>
    </row>
    <row r="33" spans="1:37" x14ac:dyDescent="0.2">
      <c r="A33" s="66">
        <f t="shared" si="8"/>
        <v>31</v>
      </c>
      <c r="B33" s="89">
        <v>31</v>
      </c>
      <c r="C33" s="135">
        <v>-48.000599999999999</v>
      </c>
      <c r="D33" s="9">
        <f t="shared" si="0"/>
        <v>-48.01</v>
      </c>
      <c r="E33" s="9">
        <f t="shared" si="1"/>
        <v>-47.99</v>
      </c>
      <c r="F33" s="10">
        <f t="shared" si="3"/>
        <v>-48.003380685282224</v>
      </c>
      <c r="G33" s="10">
        <f t="shared" si="4"/>
        <v>-47.988404769263283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5">
        <f t="shared" si="5"/>
        <v>-1.8859371492043009</v>
      </c>
      <c r="AC33" s="163">
        <f t="shared" si="6"/>
        <v>2</v>
      </c>
      <c r="AD33" s="164">
        <f t="shared" si="7"/>
        <v>-1.7861555612610771</v>
      </c>
    </row>
    <row r="34" spans="1:37" x14ac:dyDescent="0.2">
      <c r="A34" s="66">
        <f t="shared" si="8"/>
        <v>32</v>
      </c>
      <c r="B34" s="89">
        <v>32</v>
      </c>
      <c r="C34" s="136">
        <v>-47.997</v>
      </c>
      <c r="D34" s="9">
        <f t="shared" si="0"/>
        <v>-48.01</v>
      </c>
      <c r="E34" s="9">
        <f t="shared" si="1"/>
        <v>-47.99</v>
      </c>
      <c r="F34" s="10">
        <f t="shared" si="3"/>
        <v>-48.003380685282224</v>
      </c>
      <c r="G34" s="10">
        <f t="shared" si="4"/>
        <v>-47.988404769263283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5">
        <f t="shared" si="5"/>
        <v>-0.4436213688083343</v>
      </c>
      <c r="AC34" s="163">
        <f t="shared" si="6"/>
        <v>17</v>
      </c>
      <c r="AD34" s="164">
        <f t="shared" si="7"/>
        <v>-0.48224821483792318</v>
      </c>
    </row>
    <row r="35" spans="1:37" ht="15" customHeight="1" x14ac:dyDescent="0.2">
      <c r="A35" s="66">
        <f t="shared" si="8"/>
        <v>33</v>
      </c>
      <c r="B35" s="89">
        <v>33</v>
      </c>
      <c r="C35" s="135">
        <v>-47.997</v>
      </c>
      <c r="D35" s="9">
        <f t="shared" si="0"/>
        <v>-48.01</v>
      </c>
      <c r="E35" s="9">
        <f t="shared" si="1"/>
        <v>-47.99</v>
      </c>
      <c r="F35" s="10">
        <f t="shared" si="3"/>
        <v>-48.003380685282224</v>
      </c>
      <c r="G35" s="10">
        <f t="shared" si="4"/>
        <v>-47.988404769263283</v>
      </c>
      <c r="H35" s="27" t="s">
        <v>3</v>
      </c>
      <c r="I35" s="87">
        <f>MEDIAN(C3:C62)</f>
        <v>-47.996000000000002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5">
        <f t="shared" si="5"/>
        <v>-0.4436213688083343</v>
      </c>
      <c r="AC35" s="163">
        <f t="shared" si="6"/>
        <v>17</v>
      </c>
      <c r="AD35" s="164">
        <f t="shared" si="7"/>
        <v>-0.48224821483792318</v>
      </c>
    </row>
    <row r="36" spans="1:37" ht="18" x14ac:dyDescent="0.2">
      <c r="A36" s="66">
        <f t="shared" si="8"/>
        <v>34</v>
      </c>
      <c r="B36" s="89">
        <v>34</v>
      </c>
      <c r="C36" s="135">
        <v>-47.999000000000002</v>
      </c>
      <c r="D36" s="9">
        <f t="shared" si="0"/>
        <v>-48.01</v>
      </c>
      <c r="E36" s="9">
        <f t="shared" si="1"/>
        <v>-47.99</v>
      </c>
      <c r="F36" s="10">
        <f t="shared" si="3"/>
        <v>-48.003380685282224</v>
      </c>
      <c r="G36" s="10">
        <f t="shared" si="4"/>
        <v>-47.988404769263283</v>
      </c>
      <c r="H36" s="27" t="s">
        <v>4</v>
      </c>
      <c r="I36" s="87">
        <f>AVERAGE(C3:C62)</f>
        <v>-47.995892727272754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5">
        <f t="shared" si="5"/>
        <v>-1.2449079134740253</v>
      </c>
      <c r="AC36" s="163">
        <f t="shared" si="6"/>
        <v>3</v>
      </c>
      <c r="AD36" s="164">
        <f t="shared" si="7"/>
        <v>-1.5932188180230502</v>
      </c>
    </row>
    <row r="37" spans="1:37" ht="18" x14ac:dyDescent="0.2">
      <c r="A37" s="66">
        <f t="shared" si="8"/>
        <v>35</v>
      </c>
      <c r="B37" s="89">
        <v>35</v>
      </c>
      <c r="C37" s="135">
        <v>-47.994</v>
      </c>
      <c r="D37" s="9">
        <f t="shared" si="0"/>
        <v>-48.01</v>
      </c>
      <c r="E37" s="9">
        <f t="shared" si="1"/>
        <v>-47.99</v>
      </c>
      <c r="F37" s="10">
        <f t="shared" si="3"/>
        <v>-48.003380685282224</v>
      </c>
      <c r="G37" s="10">
        <f t="shared" si="4"/>
        <v>-47.988404769263283</v>
      </c>
      <c r="H37" s="27" t="s">
        <v>5</v>
      </c>
      <c r="I37" s="87">
        <f>MODE(C3:C62)</f>
        <v>-47.997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5">
        <f t="shared" si="5"/>
        <v>0.75830844818877896</v>
      </c>
      <c r="AC37" s="163">
        <f t="shared" si="6"/>
        <v>40</v>
      </c>
      <c r="AD37" s="164">
        <f t="shared" si="7"/>
        <v>0.64563074927598207</v>
      </c>
    </row>
    <row r="38" spans="1:37" ht="18" x14ac:dyDescent="0.2">
      <c r="A38" s="66">
        <f t="shared" si="8"/>
        <v>36</v>
      </c>
      <c r="B38" s="89">
        <v>36</v>
      </c>
      <c r="C38" s="135">
        <v>-47.996000000000002</v>
      </c>
      <c r="D38" s="9">
        <f t="shared" si="0"/>
        <v>-48.01</v>
      </c>
      <c r="E38" s="9">
        <f t="shared" si="1"/>
        <v>-47.99</v>
      </c>
      <c r="F38" s="10">
        <f t="shared" si="3"/>
        <v>-48.003380685282224</v>
      </c>
      <c r="G38" s="10">
        <f t="shared" si="4"/>
        <v>-47.988404769263283</v>
      </c>
      <c r="H38" s="27" t="s">
        <v>6</v>
      </c>
      <c r="I38" s="87">
        <f>MAX(C3:C62)</f>
        <v>-47.987499999999997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5">
        <f t="shared" si="5"/>
        <v>-4.2978096476912128E-2</v>
      </c>
      <c r="AC38" s="163">
        <f t="shared" si="6"/>
        <v>27</v>
      </c>
      <c r="AD38" s="164">
        <f t="shared" si="7"/>
        <v>0</v>
      </c>
    </row>
    <row r="39" spans="1:37" ht="18" x14ac:dyDescent="0.2">
      <c r="A39" s="66">
        <f t="shared" si="8"/>
        <v>37</v>
      </c>
      <c r="B39" s="89">
        <v>37</v>
      </c>
      <c r="C39" s="135">
        <v>-47.999000000000002</v>
      </c>
      <c r="D39" s="9">
        <f t="shared" si="0"/>
        <v>-48.01</v>
      </c>
      <c r="E39" s="9">
        <f t="shared" si="1"/>
        <v>-47.99</v>
      </c>
      <c r="F39" s="10">
        <f t="shared" si="3"/>
        <v>-48.003380685282224</v>
      </c>
      <c r="G39" s="10">
        <f t="shared" si="4"/>
        <v>-47.988404769263283</v>
      </c>
      <c r="H39" s="27" t="s">
        <v>7</v>
      </c>
      <c r="I39" s="87">
        <f>MIN(C3:C62)</f>
        <v>-48.000900000000001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5">
        <f t="shared" si="5"/>
        <v>-1.2449079134740253</v>
      </c>
      <c r="AC39" s="163">
        <f t="shared" si="6"/>
        <v>3</v>
      </c>
      <c r="AD39" s="164">
        <f t="shared" si="7"/>
        <v>-1.5932188180230502</v>
      </c>
    </row>
    <row r="40" spans="1:37" ht="18" x14ac:dyDescent="0.2">
      <c r="A40" s="66">
        <f t="shared" si="8"/>
        <v>38</v>
      </c>
      <c r="B40" s="89">
        <v>38</v>
      </c>
      <c r="C40" s="135">
        <v>-47.997999999999998</v>
      </c>
      <c r="D40" s="9">
        <f t="shared" si="0"/>
        <v>-48.01</v>
      </c>
      <c r="E40" s="9">
        <f t="shared" si="1"/>
        <v>-47.99</v>
      </c>
      <c r="F40" s="10">
        <f t="shared" si="3"/>
        <v>-48.003380685282224</v>
      </c>
      <c r="G40" s="10">
        <f t="shared" si="4"/>
        <v>-47.988404769263283</v>
      </c>
      <c r="H40" s="27" t="s">
        <v>8</v>
      </c>
      <c r="I40" s="87">
        <f>STDEV(C3:C62)</f>
        <v>2.4959860031555561E-3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5">
        <f t="shared" si="5"/>
        <v>-0.84426464113975652</v>
      </c>
      <c r="AC40" s="163">
        <f t="shared" si="6"/>
        <v>12</v>
      </c>
      <c r="AD40" s="164">
        <f t="shared" si="7"/>
        <v>-0.76470967378638721</v>
      </c>
    </row>
    <row r="41" spans="1:37" ht="15" customHeight="1" x14ac:dyDescent="0.2">
      <c r="A41" s="66">
        <f t="shared" si="8"/>
        <v>39</v>
      </c>
      <c r="B41" s="89">
        <v>39</v>
      </c>
      <c r="C41" s="135">
        <v>-47.999000000000002</v>
      </c>
      <c r="D41" s="9">
        <f t="shared" si="0"/>
        <v>-48.01</v>
      </c>
      <c r="E41" s="9">
        <f t="shared" si="1"/>
        <v>-47.99</v>
      </c>
      <c r="F41" s="10">
        <f t="shared" si="3"/>
        <v>-48.003380685282224</v>
      </c>
      <c r="G41" s="10">
        <f t="shared" si="4"/>
        <v>-47.988404769263283</v>
      </c>
      <c r="H41" s="27" t="s">
        <v>9</v>
      </c>
      <c r="I41" s="87">
        <f>COUNTA(C3:C62)</f>
        <v>55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5">
        <f t="shared" si="5"/>
        <v>-1.2449079134740253</v>
      </c>
      <c r="AC41" s="163">
        <f t="shared" si="6"/>
        <v>3</v>
      </c>
      <c r="AD41" s="164">
        <f>NORMSINV(AC41/(MAX(AC41:AC100)+1))</f>
        <v>-1.5932188180230502</v>
      </c>
    </row>
    <row r="42" spans="1:37" ht="18" x14ac:dyDescent="0.2">
      <c r="A42" s="66">
        <f t="shared" si="8"/>
        <v>40</v>
      </c>
      <c r="B42" s="89">
        <v>40</v>
      </c>
      <c r="C42" s="135">
        <v>-47.996000000000002</v>
      </c>
      <c r="D42" s="9">
        <f t="shared" si="0"/>
        <v>-48.01</v>
      </c>
      <c r="E42" s="9">
        <f t="shared" si="1"/>
        <v>-47.99</v>
      </c>
      <c r="F42" s="10">
        <f t="shared" si="3"/>
        <v>-48.003380685282224</v>
      </c>
      <c r="G42" s="10">
        <f t="shared" si="4"/>
        <v>-47.988404769263283</v>
      </c>
      <c r="H42" s="27" t="s">
        <v>10</v>
      </c>
      <c r="I42" s="87">
        <f>IF(ISBLANK(C4),"",I38-I39)</f>
        <v>1.3400000000004297E-2</v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5">
        <f>(C42-$I$36)/$I$40</f>
        <v>-4.2978096476912128E-2</v>
      </c>
      <c r="AC42" s="163">
        <f t="shared" si="6"/>
        <v>27</v>
      </c>
      <c r="AD42" s="164">
        <f t="shared" si="7"/>
        <v>0</v>
      </c>
    </row>
    <row r="43" spans="1:37" ht="18" x14ac:dyDescent="0.2">
      <c r="A43" s="66">
        <f t="shared" si="8"/>
        <v>41</v>
      </c>
      <c r="B43" s="89">
        <v>41</v>
      </c>
      <c r="C43" s="135">
        <v>-47.996000000000002</v>
      </c>
      <c r="D43" s="9">
        <f t="shared" si="0"/>
        <v>-48.01</v>
      </c>
      <c r="E43" s="9">
        <f t="shared" si="1"/>
        <v>-47.99</v>
      </c>
      <c r="F43" s="10">
        <f t="shared" si="3"/>
        <v>-48.003380685282224</v>
      </c>
      <c r="G43" s="10">
        <f t="shared" si="4"/>
        <v>-47.988404769263283</v>
      </c>
      <c r="H43" s="27" t="s">
        <v>28</v>
      </c>
      <c r="I43" s="87">
        <f>I36-3*I40</f>
        <v>-48.003380685282224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5">
        <f t="shared" si="5"/>
        <v>-4.2978096476912128E-2</v>
      </c>
      <c r="AC43" s="163">
        <f t="shared" si="6"/>
        <v>27</v>
      </c>
      <c r="AD43" s="164">
        <f t="shared" si="7"/>
        <v>0</v>
      </c>
    </row>
    <row r="44" spans="1:37" ht="18" x14ac:dyDescent="0.2">
      <c r="A44" s="66">
        <f t="shared" si="8"/>
        <v>42</v>
      </c>
      <c r="B44" s="89">
        <v>42</v>
      </c>
      <c r="C44" s="136">
        <v>-47.997</v>
      </c>
      <c r="D44" s="9">
        <f t="shared" si="0"/>
        <v>-48.01</v>
      </c>
      <c r="E44" s="9">
        <f t="shared" si="1"/>
        <v>-47.99</v>
      </c>
      <c r="F44" s="10">
        <f t="shared" si="3"/>
        <v>-48.003380685282224</v>
      </c>
      <c r="G44" s="10">
        <f t="shared" si="4"/>
        <v>-47.988404769263283</v>
      </c>
      <c r="H44" s="27" t="s">
        <v>29</v>
      </c>
      <c r="I44" s="87">
        <f>I36+3*I40</f>
        <v>-47.988404769263283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5">
        <f t="shared" si="5"/>
        <v>-0.4436213688083343</v>
      </c>
      <c r="AC44" s="163">
        <f t="shared" si="6"/>
        <v>17</v>
      </c>
      <c r="AD44" s="164">
        <f t="shared" si="7"/>
        <v>-0.48224821483792318</v>
      </c>
    </row>
    <row r="45" spans="1:37" ht="18" x14ac:dyDescent="0.2">
      <c r="A45" s="66">
        <f t="shared" si="8"/>
        <v>43</v>
      </c>
      <c r="B45" s="89">
        <v>43</v>
      </c>
      <c r="C45" s="135">
        <v>-47.993000000000002</v>
      </c>
      <c r="D45" s="9">
        <f t="shared" si="0"/>
        <v>-48.01</v>
      </c>
      <c r="E45" s="9">
        <f t="shared" si="1"/>
        <v>-47.99</v>
      </c>
      <c r="F45" s="10">
        <f t="shared" si="3"/>
        <v>-48.003380685282224</v>
      </c>
      <c r="G45" s="10">
        <f t="shared" si="4"/>
        <v>-47.988404769263283</v>
      </c>
      <c r="H45" s="27" t="s">
        <v>30</v>
      </c>
      <c r="I45" s="70">
        <f>1-NORMSDIST(I50)</f>
        <v>9.1157767163088099E-3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5">
        <f t="shared" si="5"/>
        <v>1.1589517205202011</v>
      </c>
      <c r="AC45" s="163">
        <f>IF(C45="","",RANK(C45,$C$3:$C$62,TRUE))</f>
        <v>49</v>
      </c>
      <c r="AD45" s="164">
        <f t="shared" si="7"/>
        <v>1.3249576888929773</v>
      </c>
    </row>
    <row r="46" spans="1:37" ht="18" x14ac:dyDescent="0.2">
      <c r="A46" s="66">
        <f t="shared" si="8"/>
        <v>44</v>
      </c>
      <c r="B46" s="89">
        <v>44</v>
      </c>
      <c r="C46" s="135">
        <v>-47.994</v>
      </c>
      <c r="D46" s="9">
        <f t="shared" si="0"/>
        <v>-48.01</v>
      </c>
      <c r="E46" s="9">
        <f t="shared" si="1"/>
        <v>-47.99</v>
      </c>
      <c r="F46" s="10">
        <f t="shared" si="3"/>
        <v>-48.003380685282224</v>
      </c>
      <c r="G46" s="10">
        <f t="shared" si="4"/>
        <v>-47.988404769263283</v>
      </c>
      <c r="H46" s="27" t="s">
        <v>31</v>
      </c>
      <c r="I46" s="70">
        <f>1-NORMSDIST(I51)</f>
        <v>7.930322065696771E-9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5">
        <f t="shared" si="5"/>
        <v>0.75830844818877896</v>
      </c>
      <c r="AC46" s="163">
        <f t="shared" si="6"/>
        <v>40</v>
      </c>
      <c r="AD46" s="164">
        <f t="shared" si="7"/>
        <v>0.64563074927598207</v>
      </c>
    </row>
    <row r="47" spans="1:37" ht="18" x14ac:dyDescent="0.2">
      <c r="A47" s="66">
        <f t="shared" si="8"/>
        <v>45</v>
      </c>
      <c r="B47" s="89">
        <v>45</v>
      </c>
      <c r="C47" s="135">
        <v>-47.993000000000002</v>
      </c>
      <c r="D47" s="9">
        <f t="shared" si="0"/>
        <v>-48.01</v>
      </c>
      <c r="E47" s="9">
        <f t="shared" si="1"/>
        <v>-47.99</v>
      </c>
      <c r="F47" s="10">
        <f t="shared" si="3"/>
        <v>-48.003380685282224</v>
      </c>
      <c r="G47" s="10">
        <f t="shared" si="4"/>
        <v>-47.988404769263283</v>
      </c>
      <c r="H47" s="27" t="s">
        <v>32</v>
      </c>
      <c r="I47" s="87">
        <f>(T2-T1)/(6*I40)</f>
        <v>1.3354775744409206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5">
        <f t="shared" si="5"/>
        <v>1.1589517205202011</v>
      </c>
      <c r="AC47" s="163">
        <f t="shared" si="6"/>
        <v>49</v>
      </c>
      <c r="AD47" s="164">
        <f t="shared" si="7"/>
        <v>1.3249576888929773</v>
      </c>
    </row>
    <row r="48" spans="1:37" ht="18" x14ac:dyDescent="0.2">
      <c r="A48" s="66">
        <f t="shared" si="8"/>
        <v>46</v>
      </c>
      <c r="B48" s="89">
        <v>46</v>
      </c>
      <c r="C48" s="141">
        <v>-47.994</v>
      </c>
      <c r="D48" s="9">
        <f t="shared" si="0"/>
        <v>-48.01</v>
      </c>
      <c r="E48" s="9">
        <f t="shared" si="1"/>
        <v>-47.99</v>
      </c>
      <c r="F48" s="10">
        <f t="shared" si="3"/>
        <v>-48.003380685282224</v>
      </c>
      <c r="G48" s="10">
        <f t="shared" si="4"/>
        <v>-47.988404769263283</v>
      </c>
      <c r="H48" s="27" t="s">
        <v>33</v>
      </c>
      <c r="I48" s="87">
        <f>MIN(H50:H51)</f>
        <v>0.78696051250577148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5">
        <f t="shared" si="5"/>
        <v>0.75830844818877896</v>
      </c>
      <c r="AC48" s="163">
        <f t="shared" si="6"/>
        <v>40</v>
      </c>
      <c r="AD48" s="164">
        <f t="shared" si="7"/>
        <v>0.64563074927598207</v>
      </c>
      <c r="AK48" s="1"/>
    </row>
    <row r="49" spans="1:30" ht="16" x14ac:dyDescent="0.2">
      <c r="A49" s="66">
        <f t="shared" si="8"/>
        <v>47</v>
      </c>
      <c r="B49" s="89">
        <v>47</v>
      </c>
      <c r="C49" s="141">
        <v>-47.994999999999997</v>
      </c>
      <c r="D49" s="9">
        <f t="shared" si="0"/>
        <v>-48.01</v>
      </c>
      <c r="E49" s="9">
        <f t="shared" si="1"/>
        <v>-47.99</v>
      </c>
      <c r="F49" s="10">
        <f t="shared" si="3"/>
        <v>-48.003380685282224</v>
      </c>
      <c r="G49" s="10">
        <f t="shared" si="4"/>
        <v>-47.988404769263283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5">
        <f t="shared" si="5"/>
        <v>0.3576651758573568</v>
      </c>
      <c r="AC49" s="163">
        <f t="shared" si="6"/>
        <v>36</v>
      </c>
      <c r="AD49" s="164">
        <f t="shared" si="7"/>
        <v>0.4307272992954575</v>
      </c>
    </row>
    <row r="50" spans="1:30" ht="18" x14ac:dyDescent="0.2">
      <c r="A50" s="66">
        <f t="shared" si="8"/>
        <v>48</v>
      </c>
      <c r="B50" s="89">
        <v>48</v>
      </c>
      <c r="C50" s="141">
        <v>-47.991999999999997</v>
      </c>
      <c r="D50" s="9">
        <f t="shared" si="0"/>
        <v>-48.01</v>
      </c>
      <c r="E50" s="9">
        <f t="shared" si="1"/>
        <v>-47.99</v>
      </c>
      <c r="F50" s="10">
        <f t="shared" si="3"/>
        <v>-48.003380685282224</v>
      </c>
      <c r="G50" s="10">
        <f t="shared" si="4"/>
        <v>-47.988404769263283</v>
      </c>
      <c r="H50" s="110">
        <f>IF(ISBLANK(T2),"",(T2-I36)/(3*I40))</f>
        <v>0.78696051250577148</v>
      </c>
      <c r="I50" s="111">
        <f>(T2-I36)/I40</f>
        <v>2.3608815375173142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5">
        <f t="shared" si="5"/>
        <v>1.5595949928544701</v>
      </c>
      <c r="AC50" s="163">
        <f t="shared" si="6"/>
        <v>53</v>
      </c>
      <c r="AD50" s="164">
        <f t="shared" si="7"/>
        <v>2.0853555660318293</v>
      </c>
    </row>
    <row r="51" spans="1:30" ht="18" x14ac:dyDescent="0.2">
      <c r="A51" s="66">
        <f t="shared" si="8"/>
        <v>49</v>
      </c>
      <c r="B51" s="148">
        <v>49</v>
      </c>
      <c r="C51" s="90">
        <v>-47.994</v>
      </c>
      <c r="D51" s="9">
        <f t="shared" si="0"/>
        <v>-48.01</v>
      </c>
      <c r="E51" s="9">
        <f t="shared" si="1"/>
        <v>-47.99</v>
      </c>
      <c r="F51" s="10">
        <f t="shared" si="3"/>
        <v>-48.003380685282224</v>
      </c>
      <c r="G51" s="10">
        <f t="shared" si="4"/>
        <v>-47.988404769263283</v>
      </c>
      <c r="H51" s="112">
        <f>IF(ISBLANK(T1),"",(I36-T1)/(3*I40))</f>
        <v>1.8839946363760698</v>
      </c>
      <c r="I51" s="111">
        <f>(I36-T1)/I40</f>
        <v>5.6519839091282096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5">
        <f t="shared" si="5"/>
        <v>0.75830844818877896</v>
      </c>
      <c r="AC51" s="163">
        <f t="shared" si="6"/>
        <v>40</v>
      </c>
      <c r="AD51" s="164">
        <f t="shared" si="7"/>
        <v>1.9705053031703283</v>
      </c>
    </row>
    <row r="52" spans="1:30" ht="16" x14ac:dyDescent="0.2">
      <c r="A52" s="66">
        <f t="shared" si="8"/>
        <v>50</v>
      </c>
      <c r="B52" s="148">
        <v>50</v>
      </c>
      <c r="C52" s="91">
        <v>-47.997</v>
      </c>
      <c r="D52" s="9">
        <f t="shared" si="0"/>
        <v>-48.01</v>
      </c>
      <c r="E52" s="9">
        <f t="shared" si="1"/>
        <v>-47.99</v>
      </c>
      <c r="F52" s="10">
        <f t="shared" si="3"/>
        <v>-48.003380685282224</v>
      </c>
      <c r="G52" s="10">
        <f t="shared" si="4"/>
        <v>-47.988404769263283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5">
        <f t="shared" si="5"/>
        <v>-0.4436213688083343</v>
      </c>
      <c r="AC52" s="163">
        <f t="shared" si="6"/>
        <v>17</v>
      </c>
      <c r="AD52" s="164">
        <f t="shared" si="7"/>
        <v>-0.21564010401258188</v>
      </c>
    </row>
    <row r="53" spans="1:30" ht="18" x14ac:dyDescent="0.2">
      <c r="A53" s="66">
        <f t="shared" si="8"/>
        <v>51</v>
      </c>
      <c r="B53" s="148">
        <v>51</v>
      </c>
      <c r="C53" s="90">
        <v>-47.994</v>
      </c>
      <c r="D53" s="9">
        <f t="shared" si="0"/>
        <v>-48.01</v>
      </c>
      <c r="E53" s="9">
        <f t="shared" si="1"/>
        <v>-47.99</v>
      </c>
      <c r="F53" s="10">
        <f t="shared" si="3"/>
        <v>-48.003380685282224</v>
      </c>
      <c r="G53" s="10">
        <f t="shared" si="4"/>
        <v>-47.988404769263283</v>
      </c>
      <c r="H53" s="111" t="s">
        <v>21</v>
      </c>
      <c r="I53" s="114">
        <f>ROUND(SQRT(I41),0.5)</f>
        <v>7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5">
        <f t="shared" si="5"/>
        <v>0.75830844818877896</v>
      </c>
      <c r="AC53" s="163">
        <f t="shared" si="6"/>
        <v>40</v>
      </c>
      <c r="AD53" s="164">
        <f t="shared" si="7"/>
        <v>1.9705053031703283</v>
      </c>
    </row>
    <row r="54" spans="1:30" ht="18" x14ac:dyDescent="0.2">
      <c r="A54" s="66">
        <f t="shared" si="8"/>
        <v>52</v>
      </c>
      <c r="B54" s="148">
        <v>52</v>
      </c>
      <c r="C54" s="90">
        <v>-47.997</v>
      </c>
      <c r="D54" s="9">
        <f t="shared" si="0"/>
        <v>-48.01</v>
      </c>
      <c r="E54" s="9">
        <f t="shared" si="1"/>
        <v>-47.99</v>
      </c>
      <c r="F54" s="10">
        <f t="shared" si="3"/>
        <v>-48.003380685282224</v>
      </c>
      <c r="G54" s="10">
        <f t="shared" si="4"/>
        <v>-47.988404769263283</v>
      </c>
      <c r="H54" s="111" t="s">
        <v>11</v>
      </c>
      <c r="I54" s="114">
        <f>ROUND(I42/I53,3)</f>
        <v>2E-3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5">
        <f t="shared" si="5"/>
        <v>-0.4436213688083343</v>
      </c>
      <c r="AC54" s="163">
        <f t="shared" si="6"/>
        <v>17</v>
      </c>
      <c r="AD54" s="164">
        <f t="shared" si="7"/>
        <v>-0.21564010401258188</v>
      </c>
    </row>
    <row r="55" spans="1:30" ht="18" x14ac:dyDescent="0.2">
      <c r="A55" s="66">
        <f t="shared" si="8"/>
        <v>53</v>
      </c>
      <c r="B55" s="148">
        <v>53</v>
      </c>
      <c r="C55" s="90">
        <v>-47.996000000000002</v>
      </c>
      <c r="D55" s="9">
        <f t="shared" si="0"/>
        <v>-48.01</v>
      </c>
      <c r="E55" s="9">
        <f t="shared" si="1"/>
        <v>-47.99</v>
      </c>
      <c r="F55" s="10">
        <f t="shared" si="3"/>
        <v>-48.003380685282224</v>
      </c>
      <c r="G55" s="10">
        <f t="shared" si="4"/>
        <v>-47.988404769263283</v>
      </c>
      <c r="H55" s="111" t="s">
        <v>12</v>
      </c>
      <c r="I55" s="114">
        <f>I39-T5/2</f>
        <v>-48.001400000000004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5">
        <f t="shared" si="5"/>
        <v>-4.2978096476912128E-2</v>
      </c>
      <c r="AC55" s="163">
        <f t="shared" si="6"/>
        <v>27</v>
      </c>
      <c r="AD55" s="164">
        <f t="shared" si="7"/>
        <v>0.40847248197412389</v>
      </c>
    </row>
    <row r="56" spans="1:30" ht="16" x14ac:dyDescent="0.2">
      <c r="A56" s="66">
        <f t="shared" si="8"/>
        <v>54</v>
      </c>
      <c r="B56" s="148">
        <v>54</v>
      </c>
      <c r="C56" s="90">
        <v>-47.994</v>
      </c>
      <c r="D56" s="9">
        <f t="shared" si="0"/>
        <v>-48.01</v>
      </c>
      <c r="E56" s="9">
        <f t="shared" si="1"/>
        <v>-47.99</v>
      </c>
      <c r="F56" s="10">
        <f t="shared" si="3"/>
        <v>-48.003380685282224</v>
      </c>
      <c r="G56" s="10">
        <f t="shared" si="4"/>
        <v>-47.988404769263283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5">
        <f t="shared" si="5"/>
        <v>0.75830844818877896</v>
      </c>
      <c r="AC56" s="163">
        <f t="shared" si="6"/>
        <v>40</v>
      </c>
      <c r="AD56" s="164">
        <f t="shared" si="7"/>
        <v>1.9705053031703283</v>
      </c>
    </row>
    <row r="57" spans="1:30" ht="16" x14ac:dyDescent="0.2">
      <c r="A57" s="66">
        <f t="shared" si="8"/>
        <v>55</v>
      </c>
      <c r="B57" s="148">
        <v>55</v>
      </c>
      <c r="C57" s="90">
        <v>-47.996000000000002</v>
      </c>
      <c r="D57" s="9">
        <f t="shared" si="0"/>
        <v>-48.01</v>
      </c>
      <c r="E57" s="9">
        <f t="shared" si="1"/>
        <v>-47.99</v>
      </c>
      <c r="F57" s="10">
        <f t="shared" si="3"/>
        <v>-48.003380685282224</v>
      </c>
      <c r="G57" s="10">
        <f t="shared" si="4"/>
        <v>-47.988404769263283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5">
        <f t="shared" si="5"/>
        <v>-4.2978096476912128E-2</v>
      </c>
      <c r="AC57" s="163">
        <f t="shared" si="6"/>
        <v>27</v>
      </c>
      <c r="AD57" s="164">
        <f t="shared" si="7"/>
        <v>1.8027430907391906</v>
      </c>
    </row>
    <row r="58" spans="1:30" ht="16" x14ac:dyDescent="0.2">
      <c r="A58" s="66">
        <f t="shared" si="8"/>
        <v>56</v>
      </c>
      <c r="B58" s="148">
        <v>56</v>
      </c>
      <c r="C58" s="90"/>
      <c r="D58" s="9">
        <f t="shared" si="0"/>
        <v>-48.01</v>
      </c>
      <c r="E58" s="9">
        <f t="shared" si="1"/>
        <v>-47.99</v>
      </c>
      <c r="F58" s="10">
        <f t="shared" si="3"/>
        <v>-48.003380685282224</v>
      </c>
      <c r="G58" s="10">
        <f t="shared" si="4"/>
        <v>-47.988404769263283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5">
        <f t="shared" si="5"/>
        <v>19229.231520767276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8"/>
        <v>57</v>
      </c>
      <c r="B59" s="148">
        <v>57</v>
      </c>
      <c r="C59" s="92"/>
      <c r="D59" s="9">
        <f t="shared" si="0"/>
        <v>-48.01</v>
      </c>
      <c r="E59" s="9">
        <f t="shared" si="1"/>
        <v>-47.99</v>
      </c>
      <c r="F59" s="10">
        <f t="shared" si="3"/>
        <v>-48.003380685282224</v>
      </c>
      <c r="G59" s="10">
        <f t="shared" si="4"/>
        <v>-47.988404769263283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5">
        <f t="shared" si="5"/>
        <v>19229.231520767276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8"/>
        <v>58</v>
      </c>
      <c r="B60" s="148">
        <v>58</v>
      </c>
      <c r="C60" s="92"/>
      <c r="D60" s="9">
        <f t="shared" si="0"/>
        <v>-48.01</v>
      </c>
      <c r="E60" s="9">
        <f t="shared" si="1"/>
        <v>-47.99</v>
      </c>
      <c r="F60" s="10">
        <f t="shared" si="3"/>
        <v>-48.003380685282224</v>
      </c>
      <c r="G60" s="10">
        <f t="shared" si="4"/>
        <v>-47.988404769263283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19</v>
      </c>
      <c r="X60" s="103">
        <f>T1</f>
        <v>-48.01</v>
      </c>
      <c r="Y60" s="103"/>
      <c r="Z60" s="103"/>
      <c r="AA60" s="103"/>
      <c r="AB60" s="155">
        <f t="shared" si="5"/>
        <v>19229.231520767276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8"/>
        <v>59</v>
      </c>
      <c r="B61" s="148"/>
      <c r="C61" s="92"/>
      <c r="D61" s="9">
        <f t="shared" si="0"/>
        <v>-48.01</v>
      </c>
      <c r="E61" s="9">
        <f t="shared" si="1"/>
        <v>-47.99</v>
      </c>
      <c r="F61" s="10">
        <f t="shared" si="3"/>
        <v>-48.003380685282224</v>
      </c>
      <c r="G61" s="10">
        <f t="shared" si="4"/>
        <v>-47.988404769263283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-47.99</v>
      </c>
      <c r="Y61" s="102"/>
      <c r="Z61" s="102"/>
      <c r="AA61" s="102"/>
      <c r="AB61" s="155">
        <f t="shared" si="5"/>
        <v>19229.231520767276</v>
      </c>
      <c r="AC61" s="163" t="str">
        <f t="shared" si="6"/>
        <v/>
      </c>
      <c r="AD61" s="164" t="e">
        <f t="shared" si="7"/>
        <v>#VALUE!</v>
      </c>
    </row>
    <row r="62" spans="1:30" x14ac:dyDescent="0.2">
      <c r="A62" s="66">
        <f t="shared" si="8"/>
        <v>60</v>
      </c>
      <c r="B62" s="149"/>
      <c r="C62" s="93"/>
      <c r="D62" s="9">
        <f t="shared" si="0"/>
        <v>-48.01</v>
      </c>
      <c r="E62" s="9">
        <f t="shared" si="1"/>
        <v>-47.99</v>
      </c>
      <c r="F62" s="10">
        <f t="shared" si="3"/>
        <v>-48.003380685282224</v>
      </c>
      <c r="G62" s="10">
        <f t="shared" si="4"/>
        <v>-47.988404769263283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5">
        <f t="shared" si="5"/>
        <v>19229.231520767276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>
        <f t="shared" ref="D63:K63" si="9">E63-$I$54</f>
        <v>-48.017400000000023</v>
      </c>
      <c r="E63" s="86">
        <f t="shared" si="9"/>
        <v>-48.015400000000021</v>
      </c>
      <c r="F63" s="86">
        <f t="shared" si="9"/>
        <v>-48.013400000000019</v>
      </c>
      <c r="G63" s="86">
        <f t="shared" si="9"/>
        <v>-48.011400000000016</v>
      </c>
      <c r="H63" s="86">
        <f t="shared" si="9"/>
        <v>-48.009400000000014</v>
      </c>
      <c r="I63" s="86">
        <f t="shared" si="9"/>
        <v>-48.007400000000011</v>
      </c>
      <c r="J63" s="86">
        <f t="shared" si="9"/>
        <v>-48.005400000000009</v>
      </c>
      <c r="K63" s="86">
        <f t="shared" si="9"/>
        <v>-48.003400000000006</v>
      </c>
      <c r="L63" s="86">
        <f>I55</f>
        <v>-48.001400000000004</v>
      </c>
      <c r="M63" s="86">
        <f t="shared" ref="M63:AA63" si="10">L63+$I$54</f>
        <v>-47.999400000000001</v>
      </c>
      <c r="N63" s="86">
        <f t="shared" si="10"/>
        <v>-47.997399999999999</v>
      </c>
      <c r="O63" s="86">
        <f t="shared" si="10"/>
        <v>-47.995399999999997</v>
      </c>
      <c r="P63" s="86">
        <f t="shared" si="10"/>
        <v>-47.993399999999994</v>
      </c>
      <c r="Q63" s="86">
        <f t="shared" si="10"/>
        <v>-47.991399999999992</v>
      </c>
      <c r="R63" s="86">
        <f t="shared" si="10"/>
        <v>-47.989399999999989</v>
      </c>
      <c r="S63" s="86">
        <f t="shared" si="10"/>
        <v>-47.987399999999987</v>
      </c>
      <c r="T63" s="86">
        <f t="shared" si="10"/>
        <v>-47.985399999999984</v>
      </c>
      <c r="U63" s="86">
        <f t="shared" si="10"/>
        <v>-47.983399999999982</v>
      </c>
      <c r="V63" s="86">
        <f t="shared" si="10"/>
        <v>-47.981399999999979</v>
      </c>
      <c r="W63" s="86">
        <f t="shared" si="10"/>
        <v>-47.979399999999977</v>
      </c>
      <c r="X63" s="86">
        <f t="shared" si="10"/>
        <v>-47.977399999999975</v>
      </c>
      <c r="Y63" s="86">
        <f t="shared" si="10"/>
        <v>-47.975399999999972</v>
      </c>
      <c r="Z63" s="86">
        <f t="shared" si="10"/>
        <v>-47.97339999999997</v>
      </c>
      <c r="AA63" s="86">
        <f t="shared" si="10"/>
        <v>-47.971399999999967</v>
      </c>
      <c r="AB63" s="38"/>
      <c r="AC63" s="161"/>
      <c r="AD63" s="161"/>
    </row>
    <row r="64" spans="1:30" s="36" customFormat="1" x14ac:dyDescent="0.2">
      <c r="A64" s="35" t="s">
        <v>15</v>
      </c>
      <c r="D64" s="86"/>
      <c r="E64" s="86">
        <f t="shared" ref="E64:AA64" si="11">IF(E63="","",D63+$I54/2)</f>
        <v>-48.016400000000026</v>
      </c>
      <c r="F64" s="86">
        <f t="shared" si="11"/>
        <v>-48.014400000000023</v>
      </c>
      <c r="G64" s="86">
        <f t="shared" si="11"/>
        <v>-48.012400000000021</v>
      </c>
      <c r="H64" s="86">
        <f t="shared" si="11"/>
        <v>-48.010400000000018</v>
      </c>
      <c r="I64" s="86">
        <f t="shared" si="11"/>
        <v>-48.008400000000016</v>
      </c>
      <c r="J64" s="86">
        <f t="shared" si="11"/>
        <v>-48.006400000000014</v>
      </c>
      <c r="K64" s="86">
        <f t="shared" si="11"/>
        <v>-48.004400000000011</v>
      </c>
      <c r="L64" s="86">
        <f t="shared" si="11"/>
        <v>-48.002400000000009</v>
      </c>
      <c r="M64" s="86">
        <f t="shared" si="11"/>
        <v>-48.000400000000006</v>
      </c>
      <c r="N64" s="86">
        <f t="shared" si="11"/>
        <v>-47.998400000000004</v>
      </c>
      <c r="O64" s="86">
        <f t="shared" si="11"/>
        <v>-47.996400000000001</v>
      </c>
      <c r="P64" s="86">
        <f t="shared" si="11"/>
        <v>-47.994399999999999</v>
      </c>
      <c r="Q64" s="86">
        <f t="shared" si="11"/>
        <v>-47.992399999999996</v>
      </c>
      <c r="R64" s="86">
        <f t="shared" si="11"/>
        <v>-47.990399999999994</v>
      </c>
      <c r="S64" s="86">
        <f t="shared" si="11"/>
        <v>-47.988399999999992</v>
      </c>
      <c r="T64" s="86">
        <f t="shared" si="11"/>
        <v>-47.986399999999989</v>
      </c>
      <c r="U64" s="86">
        <f t="shared" si="11"/>
        <v>-47.984399999999987</v>
      </c>
      <c r="V64" s="86">
        <f t="shared" si="11"/>
        <v>-47.982399999999984</v>
      </c>
      <c r="W64" s="86">
        <f t="shared" si="11"/>
        <v>-47.980399999999982</v>
      </c>
      <c r="X64" s="86">
        <f t="shared" si="11"/>
        <v>-47.978399999999979</v>
      </c>
      <c r="Y64" s="86">
        <f t="shared" si="11"/>
        <v>-47.976399999999977</v>
      </c>
      <c r="Z64" s="86">
        <f t="shared" si="11"/>
        <v>-47.974399999999974</v>
      </c>
      <c r="AA64" s="86">
        <f t="shared" si="11"/>
        <v>-47.972399999999972</v>
      </c>
      <c r="AB64" s="38"/>
      <c r="AC64" s="161"/>
      <c r="AD64" s="161"/>
    </row>
    <row r="65" spans="1:30" s="36" customFormat="1" x14ac:dyDescent="0.2">
      <c r="A65" s="39" t="s">
        <v>14</v>
      </c>
      <c r="E65" s="40">
        <f t="shared" ref="E65:AA65" si="12">FREQUENCY($C3:$C62,E63)-FREQUENCY($C3:$C62,D63)</f>
        <v>0</v>
      </c>
      <c r="F65" s="40">
        <f t="shared" si="12"/>
        <v>0</v>
      </c>
      <c r="G65" s="40">
        <f t="shared" si="12"/>
        <v>0</v>
      </c>
      <c r="H65" s="40">
        <f t="shared" si="12"/>
        <v>0</v>
      </c>
      <c r="I65" s="86">
        <f t="shared" si="12"/>
        <v>0</v>
      </c>
      <c r="J65" s="86">
        <f t="shared" si="12"/>
        <v>0</v>
      </c>
      <c r="K65" s="86">
        <f t="shared" si="12"/>
        <v>0</v>
      </c>
      <c r="L65" s="86">
        <f t="shared" si="12"/>
        <v>0</v>
      </c>
      <c r="M65" s="86">
        <f>FREQUENCY($C3:$C62,M63)-FREQUENCY($C3:$C62,L63)</f>
        <v>2</v>
      </c>
      <c r="N65" s="86">
        <f t="shared" si="12"/>
        <v>13</v>
      </c>
      <c r="O65" s="86">
        <f t="shared" si="12"/>
        <v>19</v>
      </c>
      <c r="P65" s="86">
        <f t="shared" si="12"/>
        <v>13</v>
      </c>
      <c r="Q65" s="86">
        <f t="shared" si="12"/>
        <v>6</v>
      </c>
      <c r="R65" s="86">
        <f t="shared" si="12"/>
        <v>1</v>
      </c>
      <c r="S65" s="86">
        <f t="shared" si="12"/>
        <v>1</v>
      </c>
      <c r="T65" s="86">
        <f t="shared" si="12"/>
        <v>0</v>
      </c>
      <c r="U65" s="86">
        <f t="shared" si="12"/>
        <v>0</v>
      </c>
      <c r="V65" s="86">
        <f t="shared" si="12"/>
        <v>0</v>
      </c>
      <c r="W65" s="86">
        <f t="shared" si="12"/>
        <v>0</v>
      </c>
      <c r="X65" s="86">
        <f t="shared" si="12"/>
        <v>0</v>
      </c>
      <c r="Y65" s="86">
        <f t="shared" si="12"/>
        <v>0</v>
      </c>
      <c r="Z65" s="86">
        <f t="shared" si="12"/>
        <v>0</v>
      </c>
      <c r="AA65" s="86">
        <f t="shared" si="12"/>
        <v>0</v>
      </c>
      <c r="AB65" s="38"/>
      <c r="AC65" s="161"/>
      <c r="AD65" s="161"/>
    </row>
    <row r="66" spans="1:30" s="36" customFormat="1" x14ac:dyDescent="0.2">
      <c r="A66" s="39"/>
      <c r="E66" s="40" t="str">
        <f t="shared" ref="E66:AA66" si="13">IF(E65=0,"",E65)</f>
        <v/>
      </c>
      <c r="F66" s="40" t="str">
        <f>IF(F65=0,"",F65)</f>
        <v/>
      </c>
      <c r="G66" s="40" t="str">
        <f>IF(G65=0,"",G65)</f>
        <v/>
      </c>
      <c r="H66" s="86" t="str">
        <f t="shared" si="13"/>
        <v/>
      </c>
      <c r="I66" s="86" t="str">
        <f>IF(I65=0,"",I65)</f>
        <v/>
      </c>
      <c r="J66" s="86" t="str">
        <f t="shared" si="13"/>
        <v/>
      </c>
      <c r="K66" s="86" t="str">
        <f t="shared" si="13"/>
        <v/>
      </c>
      <c r="L66" s="86" t="str">
        <f t="shared" si="13"/>
        <v/>
      </c>
      <c r="M66" s="86">
        <f t="shared" si="13"/>
        <v>2</v>
      </c>
      <c r="N66" s="86">
        <f>IF(N65=0,"",N65)</f>
        <v>13</v>
      </c>
      <c r="O66" s="86">
        <f>IF(O65=0,"",O65)</f>
        <v>19</v>
      </c>
      <c r="P66" s="86">
        <f>IF(P65=0,"",P65)</f>
        <v>13</v>
      </c>
      <c r="Q66" s="86">
        <f t="shared" si="13"/>
        <v>6</v>
      </c>
      <c r="R66" s="86">
        <f t="shared" si="13"/>
        <v>1</v>
      </c>
      <c r="S66" s="86">
        <f t="shared" si="13"/>
        <v>1</v>
      </c>
      <c r="T66" s="86" t="str">
        <f t="shared" si="13"/>
        <v/>
      </c>
      <c r="U66" s="86" t="str">
        <f t="shared" si="13"/>
        <v/>
      </c>
      <c r="V66" s="86" t="str">
        <f t="shared" si="13"/>
        <v/>
      </c>
      <c r="W66" s="86" t="str">
        <f t="shared" si="13"/>
        <v/>
      </c>
      <c r="X66" s="86" t="str">
        <f t="shared" si="13"/>
        <v/>
      </c>
      <c r="Y66" s="86" t="str">
        <f t="shared" si="13"/>
        <v/>
      </c>
      <c r="Z66" s="86" t="str">
        <f t="shared" si="13"/>
        <v/>
      </c>
      <c r="AA66" s="86" t="str">
        <f t="shared" si="13"/>
        <v/>
      </c>
      <c r="AB66" s="38"/>
      <c r="AC66" s="161"/>
      <c r="AD66" s="161"/>
    </row>
    <row r="67" spans="1:30" s="36" customFormat="1" x14ac:dyDescent="0.2">
      <c r="A67" s="39" t="s">
        <v>15</v>
      </c>
      <c r="D67" s="41" t="str">
        <f>IF(D66="","",C63+$I54/2)</f>
        <v/>
      </c>
      <c r="E67" s="37"/>
      <c r="F67" s="37"/>
      <c r="G67" s="37"/>
      <c r="H67" s="86" t="str">
        <f>IF(H66="","",E63+$I54/2)</f>
        <v/>
      </c>
      <c r="I67" s="86" t="str">
        <f t="shared" ref="I67:AA67" si="14">IF(I66="","",H63+$I54/2)</f>
        <v/>
      </c>
      <c r="J67" s="86" t="str">
        <f t="shared" si="14"/>
        <v/>
      </c>
      <c r="K67" s="86" t="str">
        <f t="shared" si="14"/>
        <v/>
      </c>
      <c r="L67" s="86" t="str">
        <f t="shared" si="14"/>
        <v/>
      </c>
      <c r="M67" s="86">
        <f t="shared" si="14"/>
        <v>-48.000400000000006</v>
      </c>
      <c r="N67" s="86">
        <f t="shared" si="14"/>
        <v>-47.998400000000004</v>
      </c>
      <c r="O67" s="86">
        <f t="shared" si="14"/>
        <v>-47.996400000000001</v>
      </c>
      <c r="P67" s="86">
        <f t="shared" si="14"/>
        <v>-47.994399999999999</v>
      </c>
      <c r="Q67" s="86">
        <f t="shared" si="14"/>
        <v>-47.992399999999996</v>
      </c>
      <c r="R67" s="86">
        <f t="shared" si="14"/>
        <v>-47.990399999999994</v>
      </c>
      <c r="S67" s="86">
        <f t="shared" si="14"/>
        <v>-47.988399999999992</v>
      </c>
      <c r="T67" s="86" t="str">
        <f t="shared" si="14"/>
        <v/>
      </c>
      <c r="U67" s="86" t="str">
        <f t="shared" si="14"/>
        <v/>
      </c>
      <c r="V67" s="86" t="str">
        <f t="shared" si="14"/>
        <v/>
      </c>
      <c r="W67" s="86" t="str">
        <f t="shared" si="14"/>
        <v/>
      </c>
      <c r="X67" s="86" t="str">
        <f t="shared" si="14"/>
        <v/>
      </c>
      <c r="Y67" s="86" t="str">
        <f t="shared" si="14"/>
        <v/>
      </c>
      <c r="Z67" s="86" t="str">
        <f t="shared" si="14"/>
        <v/>
      </c>
      <c r="AA67" s="86" t="str">
        <f t="shared" si="14"/>
        <v/>
      </c>
      <c r="AB67" s="38"/>
      <c r="AC67" s="161"/>
      <c r="AD67" s="161"/>
    </row>
    <row r="68" spans="1:30" s="36" customFormat="1" x14ac:dyDescent="0.2">
      <c r="A68" s="39" t="s">
        <v>16</v>
      </c>
      <c r="D68" s="42" t="str">
        <f>IF(D67="","",NORMDIST(D67,$I$36,$I$40,FALSE))</f>
        <v/>
      </c>
      <c r="E68" s="43" t="str">
        <f>IF(E67="","",NORMDIST(E67,$I$36,$I$40,FALSE))</f>
        <v/>
      </c>
      <c r="F68" s="43" t="str">
        <f>IF(F67="","",NORMDIST(F67,$I$36,$I$40,FALSE))</f>
        <v/>
      </c>
      <c r="G68" s="43" t="str">
        <f>IF(G67="","",NORMDIST(G67,$I$36,$I$40,FALSE))</f>
        <v/>
      </c>
      <c r="H68" s="86" t="str">
        <f t="shared" ref="H68:AA68" si="15">IF(H67="","",NORMDIST(H67,$I$36,$I$40,FALSE))</f>
        <v/>
      </c>
      <c r="I68" s="86" t="str">
        <f t="shared" si="15"/>
        <v/>
      </c>
      <c r="J68" s="86" t="str">
        <f t="shared" si="15"/>
        <v/>
      </c>
      <c r="K68" s="86" t="str">
        <f t="shared" si="15"/>
        <v/>
      </c>
      <c r="L68" s="86" t="str">
        <f t="shared" si="15"/>
        <v/>
      </c>
      <c r="M68" s="86">
        <f t="shared" si="15"/>
        <v>31.301334836082841</v>
      </c>
      <c r="N68" s="86">
        <f t="shared" si="15"/>
        <v>96.505570194773313</v>
      </c>
      <c r="O68" s="86">
        <f t="shared" si="15"/>
        <v>156.56646056640383</v>
      </c>
      <c r="P68" s="86">
        <f t="shared" si="15"/>
        <v>133.66014145651221</v>
      </c>
      <c r="Q68" s="86">
        <f t="shared" si="15"/>
        <v>60.042937193152873</v>
      </c>
      <c r="R68" s="86">
        <f t="shared" si="15"/>
        <v>14.193149310515647</v>
      </c>
      <c r="S68" s="86">
        <f t="shared" si="15"/>
        <v>1.7654378931377461</v>
      </c>
      <c r="T68" s="86" t="str">
        <f t="shared" si="15"/>
        <v/>
      </c>
      <c r="U68" s="86" t="str">
        <f t="shared" si="15"/>
        <v/>
      </c>
      <c r="V68" s="86" t="str">
        <f t="shared" si="15"/>
        <v/>
      </c>
      <c r="W68" s="86" t="str">
        <f t="shared" si="15"/>
        <v/>
      </c>
      <c r="X68" s="86" t="str">
        <f t="shared" si="15"/>
        <v/>
      </c>
      <c r="Y68" s="86" t="str">
        <f t="shared" si="15"/>
        <v/>
      </c>
      <c r="Z68" s="86" t="str">
        <f t="shared" si="15"/>
        <v/>
      </c>
      <c r="AA68" s="86" t="str">
        <f t="shared" si="15"/>
        <v/>
      </c>
      <c r="AB68" s="38"/>
      <c r="AC68" s="161"/>
      <c r="AD68" s="161"/>
    </row>
    <row r="69" spans="1:30" s="36" customFormat="1" x14ac:dyDescent="0.2">
      <c r="A69" s="39" t="s">
        <v>19</v>
      </c>
      <c r="E69" s="40">
        <f t="shared" ref="E69:AA69" si="16">FREQUENCY($X60:$X61,E63)-FREQUENCY($X60:$X61,D63)</f>
        <v>0</v>
      </c>
      <c r="F69" s="40">
        <f t="shared" si="16"/>
        <v>0</v>
      </c>
      <c r="G69" s="40">
        <f t="shared" si="16"/>
        <v>0</v>
      </c>
      <c r="H69" s="40">
        <f t="shared" si="16"/>
        <v>1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>FREQUENCY($X60:$X61,L63)-FREQUENCY($X60:$X61,K63)</f>
        <v>0</v>
      </c>
      <c r="M69" s="86">
        <f>FREQUENCY($X60:$X61,M63)-FREQUENCY($X60:$X61,L63)</f>
        <v>0</v>
      </c>
      <c r="N69" s="86">
        <f t="shared" si="16"/>
        <v>0</v>
      </c>
      <c r="O69" s="86">
        <f t="shared" si="16"/>
        <v>0</v>
      </c>
      <c r="P69" s="86">
        <f t="shared" si="16"/>
        <v>0</v>
      </c>
      <c r="Q69" s="86">
        <f t="shared" si="16"/>
        <v>0</v>
      </c>
      <c r="R69" s="86">
        <f t="shared" si="16"/>
        <v>1</v>
      </c>
      <c r="S69" s="86">
        <f t="shared" si="16"/>
        <v>0</v>
      </c>
      <c r="T69" s="86">
        <f t="shared" si="16"/>
        <v>0</v>
      </c>
      <c r="U69" s="86">
        <f t="shared" si="16"/>
        <v>0</v>
      </c>
      <c r="V69" s="86">
        <f t="shared" si="16"/>
        <v>0</v>
      </c>
      <c r="W69" s="86">
        <f t="shared" si="16"/>
        <v>0</v>
      </c>
      <c r="X69" s="86">
        <f t="shared" si="16"/>
        <v>0</v>
      </c>
      <c r="Y69" s="86">
        <f t="shared" si="16"/>
        <v>0</v>
      </c>
      <c r="Z69" s="86">
        <f t="shared" si="16"/>
        <v>0</v>
      </c>
      <c r="AA69" s="86">
        <f t="shared" si="16"/>
        <v>0</v>
      </c>
      <c r="AB69" s="38"/>
      <c r="AC69" s="165"/>
      <c r="AD69" s="165"/>
    </row>
    <row r="70" spans="1:30" s="36" customFormat="1" x14ac:dyDescent="0.2">
      <c r="A70" s="39" t="s">
        <v>20</v>
      </c>
      <c r="E70" s="38" t="str">
        <f t="shared" ref="E70:J70" si="17">IF(E69=0,"",$W$60+50%)</f>
        <v/>
      </c>
      <c r="F70" s="38" t="str">
        <f t="shared" si="17"/>
        <v/>
      </c>
      <c r="G70" s="38" t="str">
        <f t="shared" si="17"/>
        <v/>
      </c>
      <c r="H70" s="38">
        <f t="shared" si="17"/>
        <v>19.5</v>
      </c>
      <c r="I70" s="38" t="str">
        <f t="shared" si="17"/>
        <v/>
      </c>
      <c r="J70" s="38" t="str">
        <f t="shared" si="17"/>
        <v/>
      </c>
      <c r="K70" s="38" t="str">
        <f>IF(K69=0,"",$W$60+50%)</f>
        <v/>
      </c>
      <c r="L70" s="38" t="str">
        <f t="shared" ref="L70:AA70" si="18">IF(L69=0,"",$W$60+50%)</f>
        <v/>
      </c>
      <c r="M70" s="38" t="str">
        <f t="shared" si="18"/>
        <v/>
      </c>
      <c r="N70" s="38" t="str">
        <f t="shared" si="18"/>
        <v/>
      </c>
      <c r="O70" s="38" t="str">
        <f t="shared" si="18"/>
        <v/>
      </c>
      <c r="P70" s="38" t="str">
        <f t="shared" si="18"/>
        <v/>
      </c>
      <c r="Q70" s="38" t="str">
        <f t="shared" si="18"/>
        <v/>
      </c>
      <c r="R70" s="38">
        <f t="shared" si="18"/>
        <v>19.5</v>
      </c>
      <c r="S70" s="38" t="str">
        <f t="shared" si="18"/>
        <v/>
      </c>
      <c r="T70" s="38" t="str">
        <f t="shared" si="18"/>
        <v/>
      </c>
      <c r="U70" s="38" t="str">
        <f t="shared" si="18"/>
        <v/>
      </c>
      <c r="V70" s="38" t="str">
        <f t="shared" si="18"/>
        <v/>
      </c>
      <c r="W70" s="59" t="str">
        <f t="shared" si="18"/>
        <v/>
      </c>
      <c r="X70" s="38" t="str">
        <f t="shared" si="18"/>
        <v/>
      </c>
      <c r="Y70" s="38" t="str">
        <f t="shared" si="18"/>
        <v/>
      </c>
      <c r="Z70" s="38" t="str">
        <f t="shared" si="18"/>
        <v/>
      </c>
      <c r="AA70" s="38" t="str">
        <f t="shared" si="18"/>
        <v/>
      </c>
      <c r="AB70" s="38" t="str">
        <f>IF(AB69=0,"",$W$60+20%)</f>
        <v/>
      </c>
      <c r="AC70" s="161"/>
      <c r="AD70" s="161"/>
    </row>
    <row r="71" spans="1:30" s="137" customFormat="1" x14ac:dyDescent="0.2"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9"/>
      <c r="X71" s="138"/>
      <c r="Y71" s="138"/>
      <c r="Z71" s="138"/>
      <c r="AA71" s="138"/>
      <c r="AB71" s="38"/>
      <c r="AC71" s="161"/>
      <c r="AD71" s="161"/>
    </row>
    <row r="72" spans="1:30" s="36" customFormat="1" x14ac:dyDescent="0.2">
      <c r="W72" s="60"/>
      <c r="AC72" s="161"/>
      <c r="AD72" s="161"/>
    </row>
    <row r="73" spans="1:30" s="88" customFormat="1" x14ac:dyDescent="0.2">
      <c r="W73" s="130"/>
      <c r="AB73" s="36"/>
      <c r="AC73" s="161"/>
      <c r="AD73" s="161"/>
    </row>
    <row r="74" spans="1:30" s="88" customFormat="1" x14ac:dyDescent="0.2">
      <c r="W74" s="130"/>
      <c r="AB74" s="36"/>
      <c r="AC74" s="161"/>
      <c r="AD74" s="161"/>
    </row>
    <row r="75" spans="1:30" s="88" customFormat="1" x14ac:dyDescent="0.2">
      <c r="W75" s="130"/>
      <c r="AB75" s="36"/>
      <c r="AC75" s="161"/>
      <c r="AD75" s="161"/>
    </row>
    <row r="76" spans="1:30" s="88" customFormat="1" x14ac:dyDescent="0.2">
      <c r="W76" s="130"/>
      <c r="AB76" s="36"/>
      <c r="AC76" s="161"/>
      <c r="AD76" s="161"/>
    </row>
    <row r="77" spans="1:30" s="88" customFormat="1" x14ac:dyDescent="0.2">
      <c r="W77" s="130"/>
      <c r="AB77" s="36"/>
      <c r="AC77" s="161"/>
      <c r="AD77" s="161"/>
    </row>
    <row r="78" spans="1:30" x14ac:dyDescent="0.2">
      <c r="AC78" s="161"/>
      <c r="AD78" s="161"/>
    </row>
    <row r="79" spans="1:30" x14ac:dyDescent="0.2">
      <c r="AC79" s="161"/>
      <c r="AD79" s="161"/>
    </row>
  </sheetData>
  <mergeCells count="23">
    <mergeCell ref="K54:R58"/>
    <mergeCell ref="T54:Y54"/>
    <mergeCell ref="T55:Y55"/>
    <mergeCell ref="T56:AA56"/>
    <mergeCell ref="T47:W47"/>
    <mergeCell ref="T48:W48"/>
    <mergeCell ref="H49:I49"/>
    <mergeCell ref="T49:AA52"/>
    <mergeCell ref="K53:M53"/>
    <mergeCell ref="T53:U53"/>
    <mergeCell ref="T35:V35"/>
    <mergeCell ref="K36:R40"/>
    <mergeCell ref="T36:AA40"/>
    <mergeCell ref="K41:M41"/>
    <mergeCell ref="T41:W41"/>
    <mergeCell ref="K42:R46"/>
    <mergeCell ref="T42:AA46"/>
    <mergeCell ref="P5:R5"/>
    <mergeCell ref="C1:C2"/>
    <mergeCell ref="P1:R1"/>
    <mergeCell ref="P2:R2"/>
    <mergeCell ref="P3:R3"/>
    <mergeCell ref="P4:R4"/>
  </mergeCells>
  <phoneticPr fontId="22" type="noConversion"/>
  <conditionalFormatting sqref="C3:C62">
    <cfRule type="cellIs" dxfId="5" priority="1" stopIfTrue="1" operator="notBetween">
      <formula>$T$1</formula>
      <formula>$T$2</formula>
    </cfRule>
  </conditionalFormatting>
  <printOptions horizontalCentered="1" verticalCentered="1"/>
  <pageMargins left="0" right="0" top="0" bottom="0" header="0" footer="0"/>
  <pageSetup paperSize="8" scale="67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80"/>
  <sheetViews>
    <sheetView showGridLines="0" view="pageLayout" zoomScaleNormal="75" zoomScalePageLayoutView="75" workbookViewId="0">
      <selection activeCell="X4" sqref="X4"/>
    </sheetView>
  </sheetViews>
  <sheetFormatPr baseColWidth="10" defaultColWidth="9.1640625" defaultRowHeight="15" x14ac:dyDescent="0.2"/>
  <cols>
    <col min="1" max="1" width="4.5" customWidth="1"/>
    <col min="2" max="2" width="13.6640625" customWidth="1"/>
    <col min="3" max="3" width="16.5" customWidth="1"/>
    <col min="4" max="7" width="3.5" style="88" customWidth="1"/>
    <col min="8" max="8" width="30.33203125" customWidth="1"/>
    <col min="9" max="9" width="24.5" customWidth="1"/>
    <col min="10" max="11" width="10.33203125" customWidth="1"/>
    <col min="12" max="12" width="13.83203125" bestFit="1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5.5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" style="36" customWidth="1"/>
    <col min="29" max="29" width="9.33203125" style="162" bestFit="1" customWidth="1"/>
    <col min="30" max="30" width="9.5" style="162" bestFit="1" customWidth="1"/>
  </cols>
  <sheetData>
    <row r="1" spans="1:30" ht="16" x14ac:dyDescent="0.2">
      <c r="A1" s="6"/>
      <c r="B1" s="6" t="s">
        <v>22</v>
      </c>
      <c r="C1" s="200" t="str">
        <f>I3</f>
        <v>125478-9</v>
      </c>
      <c r="D1" s="9"/>
      <c r="E1" s="9"/>
      <c r="F1" s="9"/>
      <c r="G1" s="9"/>
      <c r="H1" s="11" t="s">
        <v>24</v>
      </c>
      <c r="I1" s="32"/>
      <c r="J1" s="52" t="s">
        <v>37</v>
      </c>
      <c r="K1" s="11"/>
      <c r="L1" s="146">
        <v>40805</v>
      </c>
      <c r="M1" s="11" t="s">
        <v>39</v>
      </c>
      <c r="N1" s="46"/>
      <c r="O1" s="46"/>
      <c r="P1" s="206"/>
      <c r="Q1" s="207"/>
      <c r="R1" s="208"/>
      <c r="S1" s="11" t="s">
        <v>17</v>
      </c>
      <c r="T1" s="33">
        <v>-134.01</v>
      </c>
      <c r="U1" s="11" t="s">
        <v>42</v>
      </c>
      <c r="V1" s="62"/>
      <c r="W1" s="64">
        <f ca="1">TODAY()</f>
        <v>42611</v>
      </c>
      <c r="X1" s="7"/>
      <c r="Y1" s="7"/>
      <c r="Z1" s="7"/>
      <c r="AA1" s="7"/>
      <c r="AB1" s="155"/>
    </row>
    <row r="2" spans="1:30" ht="18" x14ac:dyDescent="0.2">
      <c r="A2" s="67" t="s">
        <v>45</v>
      </c>
      <c r="B2" s="67" t="s">
        <v>1</v>
      </c>
      <c r="C2" s="201"/>
      <c r="D2" s="157"/>
      <c r="E2" s="157"/>
      <c r="F2" s="157"/>
      <c r="G2" s="157"/>
      <c r="H2" s="50" t="s">
        <v>25</v>
      </c>
      <c r="I2" s="47"/>
      <c r="J2" s="50" t="s">
        <v>38</v>
      </c>
      <c r="K2" s="2"/>
      <c r="L2" s="47"/>
      <c r="M2" s="11" t="s">
        <v>26</v>
      </c>
      <c r="N2" s="49"/>
      <c r="O2" s="49"/>
      <c r="P2" s="209" t="s">
        <v>77</v>
      </c>
      <c r="Q2" s="210"/>
      <c r="R2" s="211"/>
      <c r="S2" s="11" t="s">
        <v>18</v>
      </c>
      <c r="T2" s="33">
        <v>-133.99</v>
      </c>
      <c r="U2" s="63" t="s">
        <v>44</v>
      </c>
      <c r="V2" s="48"/>
      <c r="W2" s="65">
        <v>42464</v>
      </c>
      <c r="X2" s="8"/>
      <c r="Y2" s="8"/>
      <c r="Z2" s="8"/>
      <c r="AA2" s="8"/>
      <c r="AB2" s="156"/>
      <c r="AC2" s="162" t="s">
        <v>60</v>
      </c>
      <c r="AD2" s="162" t="s">
        <v>61</v>
      </c>
    </row>
    <row r="3" spans="1:30" ht="16" x14ac:dyDescent="0.2">
      <c r="A3" s="66">
        <v>1</v>
      </c>
      <c r="B3" s="89">
        <v>1</v>
      </c>
      <c r="C3" s="140">
        <v>-133.9967</v>
      </c>
      <c r="D3" s="9">
        <f t="shared" ref="D3:D62" si="0">$T$1</f>
        <v>-134.01</v>
      </c>
      <c r="E3" s="9">
        <f t="shared" ref="E3:E62" si="1">$T$2</f>
        <v>-133.99</v>
      </c>
      <c r="F3" s="10">
        <f>$I$43</f>
        <v>-134.01279108716767</v>
      </c>
      <c r="G3" s="10">
        <f>$I$44</f>
        <v>-133.99092891283237</v>
      </c>
      <c r="H3" s="11" t="s">
        <v>34</v>
      </c>
      <c r="I3" s="32" t="s">
        <v>71</v>
      </c>
      <c r="J3" s="2"/>
      <c r="K3" s="2"/>
      <c r="L3" s="76"/>
      <c r="M3" s="54" t="s">
        <v>27</v>
      </c>
      <c r="N3" s="12"/>
      <c r="O3" s="3"/>
      <c r="P3" s="203" t="s">
        <v>58</v>
      </c>
      <c r="Q3" s="204"/>
      <c r="R3" s="205"/>
      <c r="S3" s="11" t="s">
        <v>23</v>
      </c>
      <c r="T3" s="12">
        <f>(T1+T2)/2</f>
        <v>-134</v>
      </c>
      <c r="W3" s="55"/>
      <c r="X3" s="7"/>
      <c r="Y3" s="7"/>
      <c r="Z3" s="7"/>
      <c r="AA3" s="7"/>
      <c r="AB3" s="155">
        <f>(C3-$I$36)/$I$40</f>
        <v>1.4161445940971256</v>
      </c>
      <c r="AC3" s="163">
        <f>IF(C3="","",RANK(C3,$C$3:$C$62,TRUE))</f>
        <v>55</v>
      </c>
      <c r="AD3" s="164">
        <f>NORMSINV(AC3/(MAX(AC3:AC62)+1))</f>
        <v>2.100165492844468</v>
      </c>
    </row>
    <row r="4" spans="1:30" ht="16" x14ac:dyDescent="0.2">
      <c r="A4" s="66">
        <f t="shared" ref="A4:A10" si="2">A3+1</f>
        <v>2</v>
      </c>
      <c r="B4" s="89">
        <v>2</v>
      </c>
      <c r="C4" s="135">
        <v>-134</v>
      </c>
      <c r="D4" s="9">
        <f t="shared" si="0"/>
        <v>-134.01</v>
      </c>
      <c r="E4" s="9">
        <f t="shared" si="1"/>
        <v>-133.99</v>
      </c>
      <c r="F4" s="68">
        <f t="shared" ref="F4:F62" si="3">$I$43</f>
        <v>-134.01279108716767</v>
      </c>
      <c r="G4" s="10">
        <f t="shared" ref="G4:G62" si="4">$I$44</f>
        <v>-133.99092891283237</v>
      </c>
      <c r="H4" s="13" t="s">
        <v>35</v>
      </c>
      <c r="I4" s="32" t="s">
        <v>70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1.999999999998181E-2</v>
      </c>
      <c r="U4" s="14"/>
      <c r="V4" s="14"/>
      <c r="W4" s="55"/>
      <c r="X4" s="7"/>
      <c r="Y4" s="7"/>
      <c r="Z4" s="7"/>
      <c r="AA4" s="7"/>
      <c r="AB4" s="155">
        <f t="shared" ref="AB4:AB62" si="5">(C4-$I$36)/$I$40</f>
        <v>0.51047072578345942</v>
      </c>
      <c r="AC4" s="163">
        <f t="shared" ref="AC4:AC62" si="6">IF(C4="","",RANK(C4,$C$3:$C$62,TRUE))</f>
        <v>36</v>
      </c>
      <c r="AD4" s="164">
        <f t="shared" ref="AD4:AD62" si="7">NORMSINV(AC4/(MAX(AC4:AC63)+1))</f>
        <v>0.39762166127650656</v>
      </c>
    </row>
    <row r="5" spans="1:30" ht="20" x14ac:dyDescent="0.35">
      <c r="A5" s="66">
        <f t="shared" si="2"/>
        <v>3</v>
      </c>
      <c r="B5" s="89">
        <v>3</v>
      </c>
      <c r="C5" s="135">
        <v>-134.00319999999999</v>
      </c>
      <c r="D5" s="9">
        <f t="shared" si="0"/>
        <v>-134.01</v>
      </c>
      <c r="E5" s="9">
        <f t="shared" si="1"/>
        <v>-133.99</v>
      </c>
      <c r="F5" s="10">
        <f t="shared" si="3"/>
        <v>-134.01279108716767</v>
      </c>
      <c r="G5" s="10">
        <f t="shared" si="4"/>
        <v>-133.99092891283237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7"/>
      <c r="Y5" s="17" t="s">
        <v>62</v>
      </c>
      <c r="Z5" s="7"/>
      <c r="AA5" s="7"/>
      <c r="AB5" s="155">
        <f t="shared" si="5"/>
        <v>-0.36775847985308968</v>
      </c>
      <c r="AC5" s="163">
        <f t="shared" si="6"/>
        <v>15</v>
      </c>
      <c r="AD5" s="164">
        <f t="shared" si="7"/>
        <v>-0.60458534658323715</v>
      </c>
    </row>
    <row r="6" spans="1:30" x14ac:dyDescent="0.2">
      <c r="A6" s="66">
        <f t="shared" si="2"/>
        <v>4</v>
      </c>
      <c r="B6" s="89">
        <v>4</v>
      </c>
      <c r="C6" s="135">
        <v>-134.00149999999999</v>
      </c>
      <c r="D6" s="9">
        <f t="shared" si="0"/>
        <v>-134.01</v>
      </c>
      <c r="E6" s="9">
        <f t="shared" si="1"/>
        <v>-133.99</v>
      </c>
      <c r="F6" s="10">
        <f t="shared" si="3"/>
        <v>-134.01279108716767</v>
      </c>
      <c r="G6" s="10">
        <f t="shared" si="4"/>
        <v>-133.99092891283237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5">
        <f t="shared" si="5"/>
        <v>9.8800785642302019E-2</v>
      </c>
      <c r="AC6" s="163">
        <f t="shared" si="6"/>
        <v>27</v>
      </c>
      <c r="AD6" s="164">
        <f t="shared" si="7"/>
        <v>-2.2789502280392185E-2</v>
      </c>
    </row>
    <row r="7" spans="1:30" x14ac:dyDescent="0.2">
      <c r="A7" s="66">
        <f t="shared" si="2"/>
        <v>5</v>
      </c>
      <c r="B7" s="89">
        <v>5</v>
      </c>
      <c r="C7" s="135">
        <v>-134.0034</v>
      </c>
      <c r="D7" s="9">
        <f t="shared" si="0"/>
        <v>-134.01</v>
      </c>
      <c r="E7" s="9">
        <f t="shared" si="1"/>
        <v>-133.99</v>
      </c>
      <c r="F7" s="10">
        <f t="shared" si="3"/>
        <v>-134.01279108716767</v>
      </c>
      <c r="G7" s="10">
        <f t="shared" si="4"/>
        <v>-133.99092891283237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5">
        <f t="shared" si="5"/>
        <v>-0.42264780520732409</v>
      </c>
      <c r="AC7" s="163">
        <f t="shared" si="6"/>
        <v>14</v>
      </c>
      <c r="AD7" s="164">
        <f t="shared" si="7"/>
        <v>-0.66025389885446362</v>
      </c>
    </row>
    <row r="8" spans="1:30" x14ac:dyDescent="0.2">
      <c r="A8" s="66">
        <f t="shared" si="2"/>
        <v>6</v>
      </c>
      <c r="B8" s="89">
        <v>6</v>
      </c>
      <c r="C8" s="135">
        <v>-134.00129999999999</v>
      </c>
      <c r="D8" s="9">
        <f t="shared" si="0"/>
        <v>-134.01</v>
      </c>
      <c r="E8" s="9">
        <f t="shared" si="1"/>
        <v>-133.99</v>
      </c>
      <c r="F8" s="10">
        <f t="shared" si="3"/>
        <v>-134.01279108716767</v>
      </c>
      <c r="G8" s="10">
        <f t="shared" si="4"/>
        <v>-133.99092891283237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5">
        <f t="shared" si="5"/>
        <v>0.1536901109965364</v>
      </c>
      <c r="AC8" s="163">
        <f t="shared" si="6"/>
        <v>28</v>
      </c>
      <c r="AD8" s="164">
        <f t="shared" si="7"/>
        <v>2.278950228039205E-2</v>
      </c>
    </row>
    <row r="9" spans="1:30" x14ac:dyDescent="0.2">
      <c r="A9" s="66">
        <f t="shared" si="2"/>
        <v>7</v>
      </c>
      <c r="B9" s="89">
        <v>7</v>
      </c>
      <c r="C9" s="135">
        <v>-134.0121</v>
      </c>
      <c r="D9" s="9">
        <f t="shared" si="0"/>
        <v>-134.01</v>
      </c>
      <c r="E9" s="9">
        <f t="shared" si="1"/>
        <v>-133.99</v>
      </c>
      <c r="F9" s="10">
        <f t="shared" si="3"/>
        <v>-134.01279108716767</v>
      </c>
      <c r="G9" s="10">
        <f t="shared" si="4"/>
        <v>-133.99092891283237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5">
        <f>(C9-$I$36)/$I$40</f>
        <v>-2.8103334580385173</v>
      </c>
      <c r="AC9" s="163">
        <f t="shared" si="6"/>
        <v>2</v>
      </c>
      <c r="AD9" s="164">
        <f t="shared" si="7"/>
        <v>-1.7945384156293689</v>
      </c>
    </row>
    <row r="10" spans="1:30" x14ac:dyDescent="0.2">
      <c r="A10" s="66">
        <f t="shared" si="2"/>
        <v>8</v>
      </c>
      <c r="B10" s="89">
        <v>8</v>
      </c>
      <c r="C10" s="135">
        <v>-134.00120000000001</v>
      </c>
      <c r="D10" s="9">
        <f t="shared" si="0"/>
        <v>-134.01</v>
      </c>
      <c r="E10" s="9">
        <f t="shared" si="1"/>
        <v>-133.99</v>
      </c>
      <c r="F10" s="10">
        <f t="shared" si="3"/>
        <v>-134.01279108716767</v>
      </c>
      <c r="G10" s="10">
        <f t="shared" si="4"/>
        <v>-133.99092891283237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5">
        <f t="shared" si="5"/>
        <v>0.18113477366585334</v>
      </c>
      <c r="AC10" s="163">
        <f t="shared" si="6"/>
        <v>29</v>
      </c>
      <c r="AD10" s="164">
        <f t="shared" si="7"/>
        <v>6.8415924700345146E-2</v>
      </c>
    </row>
    <row r="11" spans="1:30" x14ac:dyDescent="0.2">
      <c r="A11" s="66">
        <f>A10+1</f>
        <v>9</v>
      </c>
      <c r="B11" s="89">
        <v>9</v>
      </c>
      <c r="C11" s="135">
        <v>-134.0009</v>
      </c>
      <c r="D11" s="9">
        <f t="shared" si="0"/>
        <v>-134.01</v>
      </c>
      <c r="E11" s="9">
        <f t="shared" si="1"/>
        <v>-133.99</v>
      </c>
      <c r="F11" s="10">
        <f t="shared" si="3"/>
        <v>-134.01279108716767</v>
      </c>
      <c r="G11" s="10">
        <f t="shared" si="4"/>
        <v>-133.99092891283237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5">
        <f t="shared" si="5"/>
        <v>0.2634687616972049</v>
      </c>
      <c r="AC11" s="163">
        <f t="shared" si="6"/>
        <v>34</v>
      </c>
      <c r="AD11" s="164">
        <f t="shared" si="7"/>
        <v>0.30070905457491998</v>
      </c>
    </row>
    <row r="12" spans="1:30" x14ac:dyDescent="0.2">
      <c r="A12" s="66">
        <f t="shared" ref="A12:A62" si="8">A11+1</f>
        <v>10</v>
      </c>
      <c r="B12" s="89">
        <v>10</v>
      </c>
      <c r="C12" s="136">
        <v>-133.99870000000001</v>
      </c>
      <c r="D12" s="9">
        <f t="shared" si="0"/>
        <v>-134.01</v>
      </c>
      <c r="E12" s="9">
        <f t="shared" si="1"/>
        <v>-133.99</v>
      </c>
      <c r="F12" s="10">
        <f t="shared" si="3"/>
        <v>-134.01279108716767</v>
      </c>
      <c r="G12" s="10">
        <f t="shared" si="4"/>
        <v>-133.99092891283237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5">
        <f t="shared" si="5"/>
        <v>0.86725134057038233</v>
      </c>
      <c r="AC12" s="163">
        <f t="shared" si="6"/>
        <v>44</v>
      </c>
      <c r="AD12" s="164">
        <f t="shared" si="7"/>
        <v>0.84162123357291474</v>
      </c>
    </row>
    <row r="13" spans="1:30" x14ac:dyDescent="0.2">
      <c r="A13" s="66">
        <f t="shared" si="8"/>
        <v>11</v>
      </c>
      <c r="B13" s="89">
        <v>11</v>
      </c>
      <c r="C13" s="135">
        <v>-134.0042</v>
      </c>
      <c r="D13" s="9">
        <f t="shared" si="0"/>
        <v>-134.01</v>
      </c>
      <c r="E13" s="9">
        <f t="shared" si="1"/>
        <v>-133.99</v>
      </c>
      <c r="F13" s="10">
        <f t="shared" si="3"/>
        <v>-134.01279108716767</v>
      </c>
      <c r="G13" s="10">
        <f t="shared" si="4"/>
        <v>-133.99092891283237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5">
        <f t="shared" si="5"/>
        <v>-0.64220510661646135</v>
      </c>
      <c r="AC13" s="163">
        <f t="shared" si="6"/>
        <v>10</v>
      </c>
      <c r="AD13" s="164">
        <f t="shared" si="7"/>
        <v>-0.9084578685373853</v>
      </c>
    </row>
    <row r="14" spans="1:30" x14ac:dyDescent="0.2">
      <c r="A14" s="66">
        <f t="shared" si="8"/>
        <v>12</v>
      </c>
      <c r="B14" s="89">
        <v>12</v>
      </c>
      <c r="C14" s="135">
        <v>-134.00210000000001</v>
      </c>
      <c r="D14" s="9">
        <f t="shared" si="0"/>
        <v>-134.01</v>
      </c>
      <c r="E14" s="9">
        <f t="shared" si="1"/>
        <v>-133.99</v>
      </c>
      <c r="F14" s="10">
        <f t="shared" si="3"/>
        <v>-134.01279108716767</v>
      </c>
      <c r="G14" s="10">
        <f t="shared" si="4"/>
        <v>-133.99092891283237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5">
        <f t="shared" si="5"/>
        <v>-6.5867190420401109E-2</v>
      </c>
      <c r="AC14" s="163">
        <f t="shared" si="6"/>
        <v>23</v>
      </c>
      <c r="AD14" s="164">
        <f t="shared" si="7"/>
        <v>-0.20654702441883491</v>
      </c>
    </row>
    <row r="15" spans="1:30" x14ac:dyDescent="0.2">
      <c r="A15" s="66">
        <f t="shared" si="8"/>
        <v>13</v>
      </c>
      <c r="B15" s="89">
        <v>13</v>
      </c>
      <c r="C15" s="135">
        <v>-134.00299999999999</v>
      </c>
      <c r="D15" s="9">
        <f t="shared" si="0"/>
        <v>-134.01</v>
      </c>
      <c r="E15" s="9">
        <f t="shared" si="1"/>
        <v>-133.99</v>
      </c>
      <c r="F15" s="10">
        <f t="shared" si="3"/>
        <v>-134.01279108716767</v>
      </c>
      <c r="G15" s="10">
        <f t="shared" si="4"/>
        <v>-133.99092891283237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5">
        <f t="shared" si="5"/>
        <v>-0.31286915449885533</v>
      </c>
      <c r="AC15" s="163">
        <f t="shared" si="6"/>
        <v>16</v>
      </c>
      <c r="AD15" s="164">
        <f t="shared" si="7"/>
        <v>-0.55073086678221428</v>
      </c>
    </row>
    <row r="16" spans="1:30" x14ac:dyDescent="0.2">
      <c r="A16" s="66">
        <f t="shared" si="8"/>
        <v>14</v>
      </c>
      <c r="B16" s="89">
        <v>14</v>
      </c>
      <c r="C16" s="135">
        <v>-133.99860000000001</v>
      </c>
      <c r="D16" s="9">
        <f t="shared" si="0"/>
        <v>-134.01</v>
      </c>
      <c r="E16" s="9">
        <f t="shared" si="1"/>
        <v>-133.99</v>
      </c>
      <c r="F16" s="10">
        <f t="shared" si="3"/>
        <v>-134.01279108716767</v>
      </c>
      <c r="G16" s="10">
        <f t="shared" si="4"/>
        <v>-133.99092891283237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5">
        <f t="shared" si="5"/>
        <v>0.89469600324749954</v>
      </c>
      <c r="AC16" s="163">
        <f t="shared" si="6"/>
        <v>45</v>
      </c>
      <c r="AD16" s="164">
        <f t="shared" si="7"/>
        <v>0.90845786853738464</v>
      </c>
    </row>
    <row r="17" spans="1:30" x14ac:dyDescent="0.2">
      <c r="A17" s="66">
        <f t="shared" si="8"/>
        <v>15</v>
      </c>
      <c r="B17" s="89">
        <v>15</v>
      </c>
      <c r="C17" s="135">
        <v>-133.99789999999999</v>
      </c>
      <c r="D17" s="9">
        <f t="shared" si="0"/>
        <v>-134.01</v>
      </c>
      <c r="E17" s="9">
        <f t="shared" si="1"/>
        <v>-133.99</v>
      </c>
      <c r="F17" s="10">
        <f t="shared" si="3"/>
        <v>-134.01279108716767</v>
      </c>
      <c r="G17" s="10">
        <f t="shared" si="4"/>
        <v>-133.99092891283237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5">
        <f t="shared" si="5"/>
        <v>1.08680864198732</v>
      </c>
      <c r="AC17" s="163">
        <f t="shared" si="6"/>
        <v>49</v>
      </c>
      <c r="AD17" s="164">
        <f t="shared" si="7"/>
        <v>1.2313772057634214</v>
      </c>
    </row>
    <row r="18" spans="1:30" x14ac:dyDescent="0.2">
      <c r="A18" s="66">
        <f t="shared" si="8"/>
        <v>16</v>
      </c>
      <c r="B18" s="89">
        <v>16</v>
      </c>
      <c r="C18" s="135">
        <v>-134.0025</v>
      </c>
      <c r="D18" s="9">
        <f t="shared" si="0"/>
        <v>-134.01</v>
      </c>
      <c r="E18" s="9">
        <f t="shared" si="1"/>
        <v>-133.99</v>
      </c>
      <c r="F18" s="10">
        <f t="shared" si="3"/>
        <v>-134.01279108716767</v>
      </c>
      <c r="G18" s="10">
        <f t="shared" si="4"/>
        <v>-133.99092891283237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5">
        <f t="shared" si="5"/>
        <v>-0.17564584112106962</v>
      </c>
      <c r="AC18" s="163">
        <f t="shared" si="6"/>
        <v>21</v>
      </c>
      <c r="AD18" s="164">
        <f t="shared" si="7"/>
        <v>-0.30070905457491998</v>
      </c>
    </row>
    <row r="19" spans="1:30" x14ac:dyDescent="0.2">
      <c r="A19" s="66">
        <f t="shared" si="8"/>
        <v>17</v>
      </c>
      <c r="B19" s="89">
        <v>17</v>
      </c>
      <c r="C19" s="135">
        <v>-133.9975</v>
      </c>
      <c r="D19" s="9">
        <f t="shared" si="0"/>
        <v>-134.01</v>
      </c>
      <c r="E19" s="9">
        <f t="shared" si="1"/>
        <v>-133.99</v>
      </c>
      <c r="F19" s="10">
        <f t="shared" si="3"/>
        <v>-134.01279108716767</v>
      </c>
      <c r="G19" s="10">
        <f t="shared" si="4"/>
        <v>-133.99092891283237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5">
        <f t="shared" si="5"/>
        <v>1.1965872926879884</v>
      </c>
      <c r="AC19" s="163">
        <f t="shared" si="6"/>
        <v>51</v>
      </c>
      <c r="AD19" s="164">
        <f t="shared" si="7"/>
        <v>1.4557760251170173</v>
      </c>
    </row>
    <row r="20" spans="1:30" x14ac:dyDescent="0.2">
      <c r="A20" s="66">
        <f t="shared" si="8"/>
        <v>18</v>
      </c>
      <c r="B20" s="147">
        <v>18</v>
      </c>
      <c r="C20" s="135">
        <v>-133.99690000000001</v>
      </c>
      <c r="D20" s="9">
        <f t="shared" si="0"/>
        <v>-134.01</v>
      </c>
      <c r="E20" s="9">
        <f t="shared" si="1"/>
        <v>-133.99</v>
      </c>
      <c r="F20" s="10">
        <f t="shared" si="3"/>
        <v>-134.01279108716767</v>
      </c>
      <c r="G20" s="10">
        <f t="shared" si="4"/>
        <v>-133.99092891283237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5">
        <f t="shared" si="5"/>
        <v>1.3612552687428914</v>
      </c>
      <c r="AC20" s="163">
        <f t="shared" si="6"/>
        <v>54</v>
      </c>
      <c r="AD20" s="164">
        <f t="shared" si="7"/>
        <v>2.0928377985057733</v>
      </c>
    </row>
    <row r="21" spans="1:30" x14ac:dyDescent="0.2">
      <c r="A21" s="66">
        <f t="shared" si="8"/>
        <v>19</v>
      </c>
      <c r="B21" s="89">
        <v>19</v>
      </c>
      <c r="C21" s="135">
        <v>-134.00210000000001</v>
      </c>
      <c r="D21" s="9">
        <f t="shared" si="0"/>
        <v>-134.01</v>
      </c>
      <c r="E21" s="9">
        <f t="shared" si="1"/>
        <v>-133.99</v>
      </c>
      <c r="F21" s="10">
        <f t="shared" si="3"/>
        <v>-134.01279108716767</v>
      </c>
      <c r="G21" s="10">
        <f t="shared" si="4"/>
        <v>-133.99092891283237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5">
        <f t="shared" si="5"/>
        <v>-6.5867190420401109E-2</v>
      </c>
      <c r="AC21" s="163">
        <f t="shared" si="6"/>
        <v>23</v>
      </c>
      <c r="AD21" s="164">
        <f t="shared" si="7"/>
        <v>-0.16629534613509689</v>
      </c>
    </row>
    <row r="22" spans="1:30" x14ac:dyDescent="0.2">
      <c r="A22" s="66">
        <f t="shared" si="8"/>
        <v>20</v>
      </c>
      <c r="B22" s="89">
        <v>20</v>
      </c>
      <c r="C22" s="136">
        <v>-134.00020000000001</v>
      </c>
      <c r="D22" s="9">
        <f t="shared" si="0"/>
        <v>-134.01</v>
      </c>
      <c r="E22" s="9">
        <f t="shared" si="1"/>
        <v>-133.99</v>
      </c>
      <c r="F22" s="10">
        <f t="shared" si="3"/>
        <v>-134.01279108716767</v>
      </c>
      <c r="G22" s="10">
        <f t="shared" si="4"/>
        <v>-133.99092891283237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5">
        <f t="shared" si="5"/>
        <v>0.45558140042922501</v>
      </c>
      <c r="AC22" s="163">
        <f t="shared" si="6"/>
        <v>35</v>
      </c>
      <c r="AD22" s="164">
        <f t="shared" si="7"/>
        <v>0.41349322793025589</v>
      </c>
    </row>
    <row r="23" spans="1:30" x14ac:dyDescent="0.2">
      <c r="A23" s="66">
        <f t="shared" si="8"/>
        <v>21</v>
      </c>
      <c r="B23" s="89">
        <v>21</v>
      </c>
      <c r="C23" s="135">
        <v>-134.0025</v>
      </c>
      <c r="D23" s="9">
        <f t="shared" si="0"/>
        <v>-134.01</v>
      </c>
      <c r="E23" s="9">
        <f t="shared" si="1"/>
        <v>-133.99</v>
      </c>
      <c r="F23" s="10">
        <f t="shared" si="3"/>
        <v>-134.01279108716767</v>
      </c>
      <c r="G23" s="10">
        <f t="shared" si="4"/>
        <v>-133.99092891283237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5">
        <f t="shared" si="5"/>
        <v>-0.17564584112106962</v>
      </c>
      <c r="AC23" s="163">
        <f t="shared" si="6"/>
        <v>21</v>
      </c>
      <c r="AD23" s="164">
        <f t="shared" si="7"/>
        <v>-0.2631268232958871</v>
      </c>
    </row>
    <row r="24" spans="1:30" x14ac:dyDescent="0.2">
      <c r="A24" s="66">
        <f t="shared" si="8"/>
        <v>22</v>
      </c>
      <c r="B24" s="89">
        <v>22</v>
      </c>
      <c r="C24" s="135">
        <v>-134</v>
      </c>
      <c r="D24" s="9">
        <f t="shared" si="0"/>
        <v>-134.01</v>
      </c>
      <c r="E24" s="9">
        <f t="shared" si="1"/>
        <v>-133.99</v>
      </c>
      <c r="F24" s="10">
        <f t="shared" si="3"/>
        <v>-134.01279108716767</v>
      </c>
      <c r="G24" s="10">
        <f t="shared" si="4"/>
        <v>-133.99092891283237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5">
        <f>(C24-$I$36)/$I$40</f>
        <v>0.51047072578345942</v>
      </c>
      <c r="AC24" s="163">
        <f>IF(C24="","",RANK(C24,$C$3:$C$62,TRUE))</f>
        <v>36</v>
      </c>
      <c r="AD24" s="164">
        <f t="shared" si="7"/>
        <v>0.46558939694383744</v>
      </c>
    </row>
    <row r="25" spans="1:30" x14ac:dyDescent="0.2">
      <c r="A25" s="66">
        <f t="shared" si="8"/>
        <v>23</v>
      </c>
      <c r="B25" s="89">
        <v>23</v>
      </c>
      <c r="C25" s="140">
        <v>-134.00829999999999</v>
      </c>
      <c r="D25" s="9">
        <f t="shared" si="0"/>
        <v>-134.01</v>
      </c>
      <c r="E25" s="9">
        <f t="shared" si="1"/>
        <v>-133.99</v>
      </c>
      <c r="F25" s="10">
        <f t="shared" si="3"/>
        <v>-134.01279108716767</v>
      </c>
      <c r="G25" s="10">
        <f t="shared" si="4"/>
        <v>-133.99092891283237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5">
        <f t="shared" si="5"/>
        <v>-1.7674362763392648</v>
      </c>
      <c r="AC25" s="163">
        <f t="shared" si="6"/>
        <v>3</v>
      </c>
      <c r="AD25" s="164">
        <f t="shared" si="7"/>
        <v>-1.5839392375511274</v>
      </c>
    </row>
    <row r="26" spans="1:30" x14ac:dyDescent="0.2">
      <c r="A26" s="66">
        <f t="shared" si="8"/>
        <v>24</v>
      </c>
      <c r="B26" s="89">
        <v>24</v>
      </c>
      <c r="C26" s="135">
        <v>-133.99860000000001</v>
      </c>
      <c r="D26" s="9">
        <f t="shared" si="0"/>
        <v>-134.01</v>
      </c>
      <c r="E26" s="9">
        <f t="shared" si="1"/>
        <v>-133.99</v>
      </c>
      <c r="F26" s="10">
        <f t="shared" si="3"/>
        <v>-134.01279108716767</v>
      </c>
      <c r="G26" s="10">
        <f t="shared" si="4"/>
        <v>-133.99092891283237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5">
        <f t="shared" si="5"/>
        <v>0.89469600324749954</v>
      </c>
      <c r="AC26" s="163">
        <f t="shared" si="6"/>
        <v>45</v>
      </c>
      <c r="AD26" s="164">
        <f t="shared" si="7"/>
        <v>1.0323956851649068</v>
      </c>
    </row>
    <row r="27" spans="1:30" x14ac:dyDescent="0.2">
      <c r="A27" s="66">
        <f t="shared" si="8"/>
        <v>25</v>
      </c>
      <c r="B27" s="89">
        <v>25</v>
      </c>
      <c r="C27" s="135">
        <v>-134.00120000000001</v>
      </c>
      <c r="D27" s="9">
        <f t="shared" si="0"/>
        <v>-134.01</v>
      </c>
      <c r="E27" s="9">
        <f t="shared" si="1"/>
        <v>-133.99</v>
      </c>
      <c r="F27" s="10">
        <f t="shared" si="3"/>
        <v>-134.01279108716767</v>
      </c>
      <c r="G27" s="10">
        <f t="shared" si="4"/>
        <v>-133.99092891283237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5">
        <f t="shared" si="5"/>
        <v>0.18113477366585334</v>
      </c>
      <c r="AC27" s="163">
        <f t="shared" si="6"/>
        <v>29</v>
      </c>
      <c r="AD27" s="164">
        <f t="shared" si="7"/>
        <v>0.11851403220679797</v>
      </c>
    </row>
    <row r="28" spans="1:30" x14ac:dyDescent="0.2">
      <c r="A28" s="66">
        <f t="shared" si="8"/>
        <v>26</v>
      </c>
      <c r="B28" s="89">
        <v>26</v>
      </c>
      <c r="C28" s="135">
        <v>-133.99889999999999</v>
      </c>
      <c r="D28" s="9">
        <f t="shared" si="0"/>
        <v>-134.01</v>
      </c>
      <c r="E28" s="9">
        <f t="shared" si="1"/>
        <v>-133.99</v>
      </c>
      <c r="F28" s="10">
        <f t="shared" si="3"/>
        <v>-134.01279108716767</v>
      </c>
      <c r="G28" s="10">
        <f t="shared" si="4"/>
        <v>-133.99092891283237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5">
        <f t="shared" si="5"/>
        <v>0.81236201522394824</v>
      </c>
      <c r="AC28" s="163">
        <f t="shared" si="6"/>
        <v>43</v>
      </c>
      <c r="AD28" s="164">
        <f t="shared" si="7"/>
        <v>0.88277381551731771</v>
      </c>
    </row>
    <row r="29" spans="1:30" x14ac:dyDescent="0.2">
      <c r="A29" s="66">
        <f t="shared" si="8"/>
        <v>27</v>
      </c>
      <c r="B29" s="89">
        <v>27</v>
      </c>
      <c r="C29" s="135">
        <v>-134.001</v>
      </c>
      <c r="D29" s="9">
        <f t="shared" si="0"/>
        <v>-134.01</v>
      </c>
      <c r="E29" s="9">
        <f t="shared" si="1"/>
        <v>-133.99</v>
      </c>
      <c r="F29" s="10">
        <f t="shared" si="3"/>
        <v>-134.01279108716767</v>
      </c>
      <c r="G29" s="10">
        <f t="shared" si="4"/>
        <v>-133.99092891283237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5">
        <f t="shared" si="5"/>
        <v>0.23602409902008772</v>
      </c>
      <c r="AC29" s="163">
        <f t="shared" si="6"/>
        <v>32</v>
      </c>
      <c r="AD29" s="164">
        <f t="shared" si="7"/>
        <v>0.2631268232958871</v>
      </c>
    </row>
    <row r="30" spans="1:30" x14ac:dyDescent="0.2">
      <c r="A30" s="66">
        <f t="shared" si="8"/>
        <v>28</v>
      </c>
      <c r="B30" s="89">
        <v>28</v>
      </c>
      <c r="C30" s="135">
        <v>-133.99770000000001</v>
      </c>
      <c r="D30" s="9">
        <f t="shared" si="0"/>
        <v>-134.01</v>
      </c>
      <c r="E30" s="9">
        <f t="shared" si="1"/>
        <v>-133.99</v>
      </c>
      <c r="F30" s="10">
        <f t="shared" si="3"/>
        <v>-134.01279108716767</v>
      </c>
      <c r="G30" s="10">
        <f t="shared" si="4"/>
        <v>-133.99092891283237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5">
        <f t="shared" si="5"/>
        <v>1.1416979673337539</v>
      </c>
      <c r="AC30" s="163">
        <f t="shared" si="6"/>
        <v>50</v>
      </c>
      <c r="AD30" s="164">
        <f t="shared" si="7"/>
        <v>1.5839392375511274</v>
      </c>
    </row>
    <row r="31" spans="1:30" x14ac:dyDescent="0.2">
      <c r="A31" s="66">
        <f t="shared" si="8"/>
        <v>29</v>
      </c>
      <c r="B31" s="89">
        <v>29</v>
      </c>
      <c r="C31" s="135">
        <v>-134.01599999999999</v>
      </c>
      <c r="D31" s="9">
        <f t="shared" si="0"/>
        <v>-134.01</v>
      </c>
      <c r="E31" s="9">
        <f t="shared" si="1"/>
        <v>-133.99</v>
      </c>
      <c r="F31" s="10">
        <f t="shared" si="3"/>
        <v>-134.01279108716767</v>
      </c>
      <c r="G31" s="10">
        <f t="shared" si="4"/>
        <v>-133.99092891283237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5">
        <f t="shared" si="5"/>
        <v>-3.8806753024070861</v>
      </c>
      <c r="AC31" s="163">
        <f t="shared" si="6"/>
        <v>1</v>
      </c>
      <c r="AD31" s="164">
        <f t="shared" si="7"/>
        <v>-2.0777124782407714</v>
      </c>
    </row>
    <row r="32" spans="1:30" x14ac:dyDescent="0.2">
      <c r="A32" s="66">
        <f t="shared" si="8"/>
        <v>30</v>
      </c>
      <c r="B32" s="89">
        <v>30</v>
      </c>
      <c r="C32" s="135">
        <v>-134</v>
      </c>
      <c r="D32" s="9">
        <f t="shared" si="0"/>
        <v>-134.01</v>
      </c>
      <c r="E32" s="9">
        <f t="shared" si="1"/>
        <v>-133.99</v>
      </c>
      <c r="F32" s="10">
        <f t="shared" si="3"/>
        <v>-134.01279108716767</v>
      </c>
      <c r="G32" s="10">
        <f t="shared" si="4"/>
        <v>-133.99092891283237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5">
        <f t="shared" si="5"/>
        <v>0.51047072578345942</v>
      </c>
      <c r="AC32" s="163">
        <f t="shared" si="6"/>
        <v>36</v>
      </c>
      <c r="AD32" s="164">
        <f t="shared" si="7"/>
        <v>0.46558939694383744</v>
      </c>
    </row>
    <row r="33" spans="1:37" x14ac:dyDescent="0.2">
      <c r="A33" s="66">
        <f t="shared" si="8"/>
        <v>31</v>
      </c>
      <c r="B33" s="89">
        <v>31</v>
      </c>
      <c r="C33" s="135">
        <v>-134.00110000000001</v>
      </c>
      <c r="D33" s="9">
        <f t="shared" si="0"/>
        <v>-134.01</v>
      </c>
      <c r="E33" s="9">
        <f t="shared" si="1"/>
        <v>-133.99</v>
      </c>
      <c r="F33" s="10">
        <f t="shared" si="3"/>
        <v>-134.01279108716767</v>
      </c>
      <c r="G33" s="10">
        <f t="shared" si="4"/>
        <v>-133.99092891283237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5">
        <f t="shared" si="5"/>
        <v>0.20857943634297055</v>
      </c>
      <c r="AC33" s="163">
        <f t="shared" si="6"/>
        <v>31</v>
      </c>
      <c r="AD33" s="164">
        <f t="shared" si="7"/>
        <v>0.21445958627222853</v>
      </c>
    </row>
    <row r="34" spans="1:37" x14ac:dyDescent="0.2">
      <c r="A34" s="66">
        <f t="shared" si="8"/>
        <v>32</v>
      </c>
      <c r="B34" s="89">
        <v>32</v>
      </c>
      <c r="C34" s="136">
        <v>-134.005</v>
      </c>
      <c r="D34" s="9">
        <f t="shared" si="0"/>
        <v>-134.01</v>
      </c>
      <c r="E34" s="9">
        <f t="shared" si="1"/>
        <v>-133.99</v>
      </c>
      <c r="F34" s="10">
        <f t="shared" si="3"/>
        <v>-134.01279108716767</v>
      </c>
      <c r="G34" s="10">
        <f t="shared" si="4"/>
        <v>-133.99092891283237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5">
        <f t="shared" si="5"/>
        <v>-0.86176240802559867</v>
      </c>
      <c r="AC34" s="163">
        <f t="shared" si="6"/>
        <v>8</v>
      </c>
      <c r="AD34" s="164">
        <f t="shared" si="7"/>
        <v>-1.0323956851649068</v>
      </c>
    </row>
    <row r="35" spans="1:37" ht="15" customHeight="1" x14ac:dyDescent="0.2">
      <c r="A35" s="66">
        <f t="shared" si="8"/>
        <v>33</v>
      </c>
      <c r="B35" s="89">
        <v>33</v>
      </c>
      <c r="C35" s="135">
        <v>-134.001</v>
      </c>
      <c r="D35" s="9">
        <f t="shared" si="0"/>
        <v>-134.01</v>
      </c>
      <c r="E35" s="9">
        <f t="shared" si="1"/>
        <v>-133.99</v>
      </c>
      <c r="F35" s="10">
        <f t="shared" si="3"/>
        <v>-134.01279108716767</v>
      </c>
      <c r="G35" s="10">
        <f t="shared" si="4"/>
        <v>-133.99092891283237</v>
      </c>
      <c r="H35" s="27" t="s">
        <v>3</v>
      </c>
      <c r="I35" s="87">
        <f>MEDIAN(C3:C62)</f>
        <v>-134.00129999999999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5">
        <f t="shared" si="5"/>
        <v>0.23602409902008772</v>
      </c>
      <c r="AC35" s="163">
        <f t="shared" si="6"/>
        <v>32</v>
      </c>
      <c r="AD35" s="164">
        <f t="shared" si="7"/>
        <v>0.2631268232958871</v>
      </c>
    </row>
    <row r="36" spans="1:37" ht="18" x14ac:dyDescent="0.2">
      <c r="A36" s="66">
        <f t="shared" si="8"/>
        <v>34</v>
      </c>
      <c r="B36" s="89">
        <v>34</v>
      </c>
      <c r="C36" s="135">
        <v>-134.006</v>
      </c>
      <c r="D36" s="9">
        <f t="shared" si="0"/>
        <v>-134.01</v>
      </c>
      <c r="E36" s="9">
        <f t="shared" si="1"/>
        <v>-133.99</v>
      </c>
      <c r="F36" s="10">
        <f t="shared" si="3"/>
        <v>-134.01279108716767</v>
      </c>
      <c r="G36" s="10">
        <f t="shared" si="4"/>
        <v>-133.99092891283237</v>
      </c>
      <c r="H36" s="27" t="s">
        <v>4</v>
      </c>
      <c r="I36" s="87">
        <f>AVERAGE(C3:C62)</f>
        <v>-134.00186000000002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5">
        <f t="shared" si="5"/>
        <v>-1.1362090347889702</v>
      </c>
      <c r="AC36" s="163">
        <f t="shared" si="6"/>
        <v>4</v>
      </c>
      <c r="AD36" s="164">
        <f t="shared" si="7"/>
        <v>-1.4362071811547947</v>
      </c>
    </row>
    <row r="37" spans="1:37" ht="18" x14ac:dyDescent="0.2">
      <c r="A37" s="66">
        <f t="shared" si="8"/>
        <v>35</v>
      </c>
      <c r="B37" s="89">
        <v>35</v>
      </c>
      <c r="C37" s="135">
        <v>-133.99799999999999</v>
      </c>
      <c r="D37" s="9">
        <f t="shared" si="0"/>
        <v>-134.01</v>
      </c>
      <c r="E37" s="9">
        <f t="shared" si="1"/>
        <v>-133.99</v>
      </c>
      <c r="F37" s="10">
        <f t="shared" si="3"/>
        <v>-134.01279108716767</v>
      </c>
      <c r="G37" s="10">
        <f t="shared" si="4"/>
        <v>-133.99092891283237</v>
      </c>
      <c r="H37" s="27" t="s">
        <v>5</v>
      </c>
      <c r="I37" s="87">
        <f>MODE(C3:C62)</f>
        <v>-134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5">
        <f t="shared" si="5"/>
        <v>1.0593639793102028</v>
      </c>
      <c r="AC37" s="163">
        <f t="shared" si="6"/>
        <v>47</v>
      </c>
      <c r="AD37" s="164">
        <f t="shared" si="7"/>
        <v>1.2096451263823649</v>
      </c>
    </row>
    <row r="38" spans="1:37" ht="18" x14ac:dyDescent="0.2">
      <c r="A38" s="66">
        <f t="shared" si="8"/>
        <v>36</v>
      </c>
      <c r="B38" s="89">
        <v>36</v>
      </c>
      <c r="C38" s="135">
        <v>-134.00200000000001</v>
      </c>
      <c r="D38" s="9">
        <f t="shared" si="0"/>
        <v>-134.01</v>
      </c>
      <c r="E38" s="9">
        <f t="shared" si="1"/>
        <v>-133.99</v>
      </c>
      <c r="F38" s="10">
        <f t="shared" si="3"/>
        <v>-134.01279108716767</v>
      </c>
      <c r="G38" s="10">
        <f t="shared" si="4"/>
        <v>-133.99092891283237</v>
      </c>
      <c r="H38" s="27" t="s">
        <v>6</v>
      </c>
      <c r="I38" s="87">
        <f>MAX(C3:C62)</f>
        <v>-133.9967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5">
        <f t="shared" si="5"/>
        <v>-3.8422527743283919E-2</v>
      </c>
      <c r="AC38" s="163">
        <f t="shared" si="6"/>
        <v>25</v>
      </c>
      <c r="AD38" s="164">
        <f t="shared" si="7"/>
        <v>-7.1001921250568145E-2</v>
      </c>
    </row>
    <row r="39" spans="1:37" ht="18" x14ac:dyDescent="0.2">
      <c r="A39" s="66">
        <f t="shared" si="8"/>
        <v>37</v>
      </c>
      <c r="B39" s="89">
        <v>37</v>
      </c>
      <c r="C39" s="135">
        <v>-133.99700000000001</v>
      </c>
      <c r="D39" s="9">
        <f t="shared" si="0"/>
        <v>-134.01</v>
      </c>
      <c r="E39" s="9">
        <f t="shared" si="1"/>
        <v>-133.99</v>
      </c>
      <c r="F39" s="10">
        <f t="shared" si="3"/>
        <v>-134.01279108716767</v>
      </c>
      <c r="G39" s="10">
        <f t="shared" si="4"/>
        <v>-133.99092891283237</v>
      </c>
      <c r="H39" s="27" t="s">
        <v>7</v>
      </c>
      <c r="I39" s="87">
        <f>MIN(C3:C62)</f>
        <v>-134.01599999999999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5">
        <f t="shared" si="5"/>
        <v>1.3338106060657742</v>
      </c>
      <c r="AC39" s="163">
        <f t="shared" si="6"/>
        <v>52</v>
      </c>
      <c r="AD39" s="164">
        <f t="shared" si="7"/>
        <v>2.0777124782407714</v>
      </c>
    </row>
    <row r="40" spans="1:37" ht="18" x14ac:dyDescent="0.2">
      <c r="A40" s="66">
        <f t="shared" si="8"/>
        <v>38</v>
      </c>
      <c r="B40" s="89">
        <v>38</v>
      </c>
      <c r="C40" s="135">
        <v>-133.99700000000001</v>
      </c>
      <c r="D40" s="9">
        <f t="shared" si="0"/>
        <v>-134.01</v>
      </c>
      <c r="E40" s="9">
        <f t="shared" si="1"/>
        <v>-133.99</v>
      </c>
      <c r="F40" s="10">
        <f t="shared" si="3"/>
        <v>-134.01279108716767</v>
      </c>
      <c r="G40" s="10">
        <f t="shared" si="4"/>
        <v>-133.99092891283237</v>
      </c>
      <c r="H40" s="27" t="s">
        <v>8</v>
      </c>
      <c r="I40" s="87">
        <f>STDEV(C3:C62)</f>
        <v>3.643695722545632E-3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5">
        <f t="shared" si="5"/>
        <v>1.3338106060657742</v>
      </c>
      <c r="AC40" s="163">
        <f t="shared" si="6"/>
        <v>52</v>
      </c>
      <c r="AD40" s="164">
        <f t="shared" si="7"/>
        <v>2.0777124782407714</v>
      </c>
    </row>
    <row r="41" spans="1:37" ht="15" customHeight="1" x14ac:dyDescent="0.2">
      <c r="A41" s="66">
        <f t="shared" si="8"/>
        <v>39</v>
      </c>
      <c r="B41" s="89">
        <v>39</v>
      </c>
      <c r="C41" s="135">
        <v>-134.00299999999999</v>
      </c>
      <c r="D41" s="9">
        <f t="shared" si="0"/>
        <v>-134.01</v>
      </c>
      <c r="E41" s="9">
        <f t="shared" si="1"/>
        <v>-133.99</v>
      </c>
      <c r="F41" s="10">
        <f t="shared" si="3"/>
        <v>-134.01279108716767</v>
      </c>
      <c r="G41" s="10">
        <f t="shared" si="4"/>
        <v>-133.99092891283237</v>
      </c>
      <c r="H41" s="27" t="s">
        <v>9</v>
      </c>
      <c r="I41" s="87">
        <f>COUNTA(C3:C62)</f>
        <v>55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5">
        <f t="shared" si="5"/>
        <v>-0.31286915449885533</v>
      </c>
      <c r="AC41" s="163">
        <f t="shared" si="6"/>
        <v>16</v>
      </c>
      <c r="AD41" s="164">
        <f>NORMSINV(AC41/(MAX(AC41:AC100)+1))</f>
        <v>-0.43072729929545767</v>
      </c>
    </row>
    <row r="42" spans="1:37" ht="18" x14ac:dyDescent="0.2">
      <c r="A42" s="66">
        <f t="shared" si="8"/>
        <v>40</v>
      </c>
      <c r="B42" s="89">
        <v>40</v>
      </c>
      <c r="C42" s="135">
        <v>-134.00299999999999</v>
      </c>
      <c r="D42" s="9">
        <f t="shared" si="0"/>
        <v>-134.01</v>
      </c>
      <c r="E42" s="9">
        <f t="shared" si="1"/>
        <v>-133.99</v>
      </c>
      <c r="F42" s="10">
        <f t="shared" si="3"/>
        <v>-134.01279108716767</v>
      </c>
      <c r="G42" s="10">
        <f t="shared" si="4"/>
        <v>-133.99092891283237</v>
      </c>
      <c r="H42" s="27" t="s">
        <v>10</v>
      </c>
      <c r="I42" s="87">
        <f>IF(ISBLANK(C4),"",I38-I39)</f>
        <v>1.9299999999986994E-2</v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5">
        <f>(C42-$I$36)/$I$40</f>
        <v>-0.31286915449885533</v>
      </c>
      <c r="AC42" s="163">
        <f t="shared" si="6"/>
        <v>16</v>
      </c>
      <c r="AD42" s="164">
        <f t="shared" si="7"/>
        <v>-0.43072729929545767</v>
      </c>
    </row>
    <row r="43" spans="1:37" ht="18" x14ac:dyDescent="0.2">
      <c r="A43" s="66">
        <f t="shared" si="8"/>
        <v>41</v>
      </c>
      <c r="B43" s="89">
        <v>41</v>
      </c>
      <c r="C43" s="135">
        <v>-134.006</v>
      </c>
      <c r="D43" s="9">
        <f t="shared" si="0"/>
        <v>-134.01</v>
      </c>
      <c r="E43" s="9">
        <f t="shared" si="1"/>
        <v>-133.99</v>
      </c>
      <c r="F43" s="10">
        <f t="shared" si="3"/>
        <v>-134.01279108716767</v>
      </c>
      <c r="G43" s="10">
        <f t="shared" si="4"/>
        <v>-133.99092891283237</v>
      </c>
      <c r="H43" s="27" t="s">
        <v>28</v>
      </c>
      <c r="I43" s="87">
        <f>I36-3*I40</f>
        <v>-134.01279108716767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5">
        <f t="shared" si="5"/>
        <v>-1.1362090347889702</v>
      </c>
      <c r="AC43" s="163">
        <f t="shared" si="6"/>
        <v>4</v>
      </c>
      <c r="AD43" s="164">
        <f t="shared" si="7"/>
        <v>-1.3829941271006392</v>
      </c>
    </row>
    <row r="44" spans="1:37" ht="18" x14ac:dyDescent="0.2">
      <c r="A44" s="66">
        <f t="shared" si="8"/>
        <v>42</v>
      </c>
      <c r="B44" s="89">
        <v>42</v>
      </c>
      <c r="C44" s="136">
        <v>-134.00200000000001</v>
      </c>
      <c r="D44" s="9">
        <f t="shared" si="0"/>
        <v>-134.01</v>
      </c>
      <c r="E44" s="9">
        <f t="shared" si="1"/>
        <v>-133.99</v>
      </c>
      <c r="F44" s="10">
        <f t="shared" si="3"/>
        <v>-134.01279108716767</v>
      </c>
      <c r="G44" s="10">
        <f t="shared" si="4"/>
        <v>-133.99092891283237</v>
      </c>
      <c r="H44" s="27" t="s">
        <v>29</v>
      </c>
      <c r="I44" s="87">
        <f>I36+3*I40</f>
        <v>-133.99092891283237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5">
        <f t="shared" si="5"/>
        <v>-3.8422527743283919E-2</v>
      </c>
      <c r="AC44" s="163">
        <f t="shared" si="6"/>
        <v>25</v>
      </c>
      <c r="AD44" s="164">
        <f t="shared" si="7"/>
        <v>5.2245180375940489E-2</v>
      </c>
    </row>
    <row r="45" spans="1:37" ht="18" x14ac:dyDescent="0.2">
      <c r="A45" s="66">
        <f t="shared" si="8"/>
        <v>43</v>
      </c>
      <c r="B45" s="89">
        <v>43</v>
      </c>
      <c r="C45" s="135">
        <v>-134.005</v>
      </c>
      <c r="D45" s="9">
        <f t="shared" si="0"/>
        <v>-134.01</v>
      </c>
      <c r="E45" s="9">
        <f t="shared" si="1"/>
        <v>-133.99</v>
      </c>
      <c r="F45" s="10">
        <f t="shared" si="3"/>
        <v>-134.01279108716767</v>
      </c>
      <c r="G45" s="10">
        <f t="shared" si="4"/>
        <v>-133.99092891283237</v>
      </c>
      <c r="H45" s="27" t="s">
        <v>30</v>
      </c>
      <c r="I45" s="70">
        <f>1-NORMSDIST(I50)</f>
        <v>5.670876233285771E-4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5">
        <f t="shared" si="5"/>
        <v>-0.86176240802559867</v>
      </c>
      <c r="AC45" s="163">
        <f>IF(C45="","",RANK(C45,$C$3:$C$62,TRUE))</f>
        <v>8</v>
      </c>
      <c r="AD45" s="164">
        <f t="shared" si="7"/>
        <v>-0.96742156610170071</v>
      </c>
    </row>
    <row r="46" spans="1:37" ht="18" x14ac:dyDescent="0.2">
      <c r="A46" s="66">
        <f t="shared" si="8"/>
        <v>44</v>
      </c>
      <c r="B46" s="89">
        <v>44</v>
      </c>
      <c r="C46" s="135">
        <v>-134.00399999999999</v>
      </c>
      <c r="D46" s="9">
        <f t="shared" si="0"/>
        <v>-134.01</v>
      </c>
      <c r="E46" s="9">
        <f t="shared" si="1"/>
        <v>-133.99</v>
      </c>
      <c r="F46" s="10">
        <f t="shared" si="3"/>
        <v>-134.01279108716767</v>
      </c>
      <c r="G46" s="10">
        <f t="shared" si="4"/>
        <v>-133.99092891283237</v>
      </c>
      <c r="H46" s="27" t="s">
        <v>31</v>
      </c>
      <c r="I46" s="70">
        <f>1-NORMSDIST(I51)</f>
        <v>1.2741683199878673E-2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5">
        <f t="shared" si="5"/>
        <v>-0.58731578126222694</v>
      </c>
      <c r="AC46" s="163">
        <f t="shared" si="6"/>
        <v>11</v>
      </c>
      <c r="AD46" s="164">
        <f t="shared" si="7"/>
        <v>-0.74159404386151673</v>
      </c>
    </row>
    <row r="47" spans="1:37" ht="18" x14ac:dyDescent="0.2">
      <c r="A47" s="66">
        <f t="shared" si="8"/>
        <v>45</v>
      </c>
      <c r="B47" s="89">
        <v>45</v>
      </c>
      <c r="C47" s="135">
        <v>-134.00299999999999</v>
      </c>
      <c r="D47" s="9">
        <f t="shared" si="0"/>
        <v>-134.01</v>
      </c>
      <c r="E47" s="9">
        <f t="shared" si="1"/>
        <v>-133.99</v>
      </c>
      <c r="F47" s="10">
        <f t="shared" si="3"/>
        <v>-134.01279108716767</v>
      </c>
      <c r="G47" s="10">
        <f t="shared" si="4"/>
        <v>-133.99092891283237</v>
      </c>
      <c r="H47" s="27" t="s">
        <v>32</v>
      </c>
      <c r="I47" s="87">
        <f>(T2-T1)/(6*I40)</f>
        <v>0.91482208920603858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5">
        <f t="shared" si="5"/>
        <v>-0.31286915449885533</v>
      </c>
      <c r="AC47" s="163">
        <f t="shared" si="6"/>
        <v>16</v>
      </c>
      <c r="AD47" s="164">
        <f t="shared" si="7"/>
        <v>-0.43072729929545767</v>
      </c>
    </row>
    <row r="48" spans="1:37" ht="18" x14ac:dyDescent="0.2">
      <c r="A48" s="66">
        <f t="shared" si="8"/>
        <v>46</v>
      </c>
      <c r="B48" s="89">
        <v>46</v>
      </c>
      <c r="C48" s="141">
        <v>-134.00399999999999</v>
      </c>
      <c r="D48" s="9">
        <f t="shared" si="0"/>
        <v>-134.01</v>
      </c>
      <c r="E48" s="9">
        <f t="shared" si="1"/>
        <v>-133.99</v>
      </c>
      <c r="F48" s="10">
        <f t="shared" si="3"/>
        <v>-134.01279108716767</v>
      </c>
      <c r="G48" s="10">
        <f t="shared" si="4"/>
        <v>-133.99092891283237</v>
      </c>
      <c r="H48" s="27" t="s">
        <v>33</v>
      </c>
      <c r="I48" s="87">
        <f>MIN(H50:H51)</f>
        <v>0.74466518061155218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5">
        <f t="shared" si="5"/>
        <v>-0.58731578126222694</v>
      </c>
      <c r="AC48" s="163">
        <f t="shared" si="6"/>
        <v>11</v>
      </c>
      <c r="AD48" s="164">
        <f t="shared" si="7"/>
        <v>-0.74159404386151673</v>
      </c>
      <c r="AK48" s="1"/>
    </row>
    <row r="49" spans="1:30" ht="16" x14ac:dyDescent="0.2">
      <c r="A49" s="66">
        <f t="shared" si="8"/>
        <v>47</v>
      </c>
      <c r="B49" s="89">
        <v>47</v>
      </c>
      <c r="C49" s="141">
        <v>-134.006</v>
      </c>
      <c r="D49" s="9">
        <f t="shared" si="0"/>
        <v>-134.01</v>
      </c>
      <c r="E49" s="9">
        <f t="shared" si="1"/>
        <v>-133.99</v>
      </c>
      <c r="F49" s="10">
        <f t="shared" si="3"/>
        <v>-134.01279108716767</v>
      </c>
      <c r="G49" s="10">
        <f t="shared" si="4"/>
        <v>-133.99092891283237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5">
        <f t="shared" si="5"/>
        <v>-1.1362090347889702</v>
      </c>
      <c r="AC49" s="163">
        <f t="shared" si="6"/>
        <v>4</v>
      </c>
      <c r="AD49" s="164">
        <f t="shared" si="7"/>
        <v>-1.3829941271006392</v>
      </c>
    </row>
    <row r="50" spans="1:30" ht="18" x14ac:dyDescent="0.2">
      <c r="A50" s="66">
        <f t="shared" si="8"/>
        <v>48</v>
      </c>
      <c r="B50" s="89">
        <v>48</v>
      </c>
      <c r="C50" s="141">
        <v>-133.99799999999999</v>
      </c>
      <c r="D50" s="9">
        <f t="shared" si="0"/>
        <v>-134.01</v>
      </c>
      <c r="E50" s="9">
        <f t="shared" si="1"/>
        <v>-133.99</v>
      </c>
      <c r="F50" s="10">
        <f t="shared" si="3"/>
        <v>-134.01279108716767</v>
      </c>
      <c r="G50" s="10">
        <f t="shared" si="4"/>
        <v>-133.99092891283237</v>
      </c>
      <c r="H50" s="110">
        <f>IF(ISBLANK(T2),"",(T2-I36)/(3*I40))</f>
        <v>1.0849789978005251</v>
      </c>
      <c r="I50" s="111">
        <f>(T2-I36)/I40</f>
        <v>3.2549369934015755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5">
        <f t="shared" si="5"/>
        <v>1.0593639793102028</v>
      </c>
      <c r="AC50" s="163">
        <f t="shared" si="6"/>
        <v>47</v>
      </c>
      <c r="AD50" s="164">
        <f t="shared" si="7"/>
        <v>2.0368341317013874</v>
      </c>
    </row>
    <row r="51" spans="1:30" ht="18" x14ac:dyDescent="0.2">
      <c r="A51" s="66">
        <f t="shared" si="8"/>
        <v>49</v>
      </c>
      <c r="B51" s="148">
        <v>49</v>
      </c>
      <c r="C51" s="90">
        <v>-134.00399999999999</v>
      </c>
      <c r="D51" s="9">
        <f t="shared" si="0"/>
        <v>-134.01</v>
      </c>
      <c r="E51" s="9">
        <f t="shared" si="1"/>
        <v>-133.99</v>
      </c>
      <c r="F51" s="10">
        <f t="shared" si="3"/>
        <v>-134.01279108716767</v>
      </c>
      <c r="G51" s="10">
        <f t="shared" si="4"/>
        <v>-133.99092891283237</v>
      </c>
      <c r="H51" s="112">
        <f>IF(ISBLANK(T1),"",(I36-T1)/(3*I40))</f>
        <v>0.74466518061155218</v>
      </c>
      <c r="I51" s="111">
        <f>(I36-T1)/I40</f>
        <v>2.2339955418346564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5">
        <f t="shared" si="5"/>
        <v>-0.58731578126222694</v>
      </c>
      <c r="AC51" s="163">
        <f t="shared" si="6"/>
        <v>11</v>
      </c>
      <c r="AD51" s="164">
        <f t="shared" si="7"/>
        <v>-0.53218973091930422</v>
      </c>
    </row>
    <row r="52" spans="1:30" ht="16" x14ac:dyDescent="0.2">
      <c r="A52" s="66">
        <f t="shared" si="8"/>
        <v>50</v>
      </c>
      <c r="B52" s="148">
        <v>50</v>
      </c>
      <c r="C52" s="91">
        <v>-134.00299999999999</v>
      </c>
      <c r="D52" s="9">
        <f t="shared" si="0"/>
        <v>-134.01</v>
      </c>
      <c r="E52" s="9">
        <f t="shared" si="1"/>
        <v>-133.99</v>
      </c>
      <c r="F52" s="10">
        <f t="shared" si="3"/>
        <v>-134.01279108716767</v>
      </c>
      <c r="G52" s="10">
        <f t="shared" si="4"/>
        <v>-133.99092891283237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5">
        <f t="shared" si="5"/>
        <v>-0.31286915449885533</v>
      </c>
      <c r="AC52" s="163">
        <f t="shared" si="6"/>
        <v>16</v>
      </c>
      <c r="AD52" s="164">
        <f t="shared" si="7"/>
        <v>-0.1701847241123691</v>
      </c>
    </row>
    <row r="53" spans="1:30" ht="18" x14ac:dyDescent="0.2">
      <c r="A53" s="66">
        <f t="shared" si="8"/>
        <v>51</v>
      </c>
      <c r="B53" s="148">
        <v>51</v>
      </c>
      <c r="C53" s="90">
        <v>-134</v>
      </c>
      <c r="D53" s="9">
        <f t="shared" si="0"/>
        <v>-134.01</v>
      </c>
      <c r="E53" s="9">
        <f t="shared" si="1"/>
        <v>-133.99</v>
      </c>
      <c r="F53" s="10">
        <f t="shared" si="3"/>
        <v>-134.01279108716767</v>
      </c>
      <c r="G53" s="10">
        <f t="shared" si="4"/>
        <v>-133.99092891283237</v>
      </c>
      <c r="H53" s="111" t="s">
        <v>21</v>
      </c>
      <c r="I53" s="114">
        <f>ROUND(SQRT(I41),0.5)</f>
        <v>7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5">
        <f t="shared" si="5"/>
        <v>0.51047072578345942</v>
      </c>
      <c r="AC53" s="163">
        <f t="shared" si="6"/>
        <v>36</v>
      </c>
      <c r="AD53" s="164">
        <f t="shared" si="7"/>
        <v>1.9264031529639829</v>
      </c>
    </row>
    <row r="54" spans="1:30" ht="18" x14ac:dyDescent="0.2">
      <c r="A54" s="66">
        <f t="shared" si="8"/>
        <v>52</v>
      </c>
      <c r="B54" s="148">
        <v>52</v>
      </c>
      <c r="C54" s="90">
        <v>-134</v>
      </c>
      <c r="D54" s="9">
        <f t="shared" si="0"/>
        <v>-134.01</v>
      </c>
      <c r="E54" s="9">
        <f t="shared" si="1"/>
        <v>-133.99</v>
      </c>
      <c r="F54" s="10">
        <f t="shared" si="3"/>
        <v>-134.01279108716767</v>
      </c>
      <c r="G54" s="10">
        <f t="shared" si="4"/>
        <v>-133.99092891283237</v>
      </c>
      <c r="H54" s="111" t="s">
        <v>11</v>
      </c>
      <c r="I54" s="114">
        <f>ROUND(I42/I53,3)</f>
        <v>3.0000000000000001E-3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5">
        <f t="shared" si="5"/>
        <v>0.51047072578345942</v>
      </c>
      <c r="AC54" s="163">
        <f t="shared" si="6"/>
        <v>36</v>
      </c>
      <c r="AD54" s="164">
        <f t="shared" si="7"/>
        <v>1.9264031529639829</v>
      </c>
    </row>
    <row r="55" spans="1:30" ht="18" x14ac:dyDescent="0.2">
      <c r="A55" s="66">
        <f t="shared" si="8"/>
        <v>53</v>
      </c>
      <c r="B55" s="148">
        <v>53</v>
      </c>
      <c r="C55" s="90">
        <v>-134.006</v>
      </c>
      <c r="D55" s="9">
        <f t="shared" si="0"/>
        <v>-134.01</v>
      </c>
      <c r="E55" s="9">
        <f t="shared" si="1"/>
        <v>-133.99</v>
      </c>
      <c r="F55" s="10">
        <f t="shared" si="3"/>
        <v>-134.01279108716767</v>
      </c>
      <c r="G55" s="10">
        <f t="shared" si="4"/>
        <v>-133.99092891283237</v>
      </c>
      <c r="H55" s="111" t="s">
        <v>12</v>
      </c>
      <c r="I55" s="114">
        <f>I39-T5/2</f>
        <v>-134.01649999999998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5">
        <f t="shared" si="5"/>
        <v>-1.1362090347889702</v>
      </c>
      <c r="AC55" s="163">
        <f t="shared" si="6"/>
        <v>4</v>
      </c>
      <c r="AD55" s="164">
        <f t="shared" si="7"/>
        <v>-1.2366522415199075</v>
      </c>
    </row>
    <row r="56" spans="1:30" ht="16" x14ac:dyDescent="0.2">
      <c r="A56" s="66">
        <f t="shared" si="8"/>
        <v>54</v>
      </c>
      <c r="B56" s="148">
        <v>54</v>
      </c>
      <c r="C56" s="90">
        <v>-134</v>
      </c>
      <c r="D56" s="9">
        <f t="shared" si="0"/>
        <v>-134.01</v>
      </c>
      <c r="E56" s="9">
        <f t="shared" si="1"/>
        <v>-133.99</v>
      </c>
      <c r="F56" s="10">
        <f t="shared" si="3"/>
        <v>-134.01279108716767</v>
      </c>
      <c r="G56" s="10">
        <f t="shared" si="4"/>
        <v>-133.99092891283237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5">
        <f t="shared" si="5"/>
        <v>0.51047072578345942</v>
      </c>
      <c r="AC56" s="163">
        <f t="shared" si="6"/>
        <v>36</v>
      </c>
      <c r="AD56" s="164">
        <f t="shared" si="7"/>
        <v>1.9264031529639829</v>
      </c>
    </row>
    <row r="57" spans="1:30" ht="16" x14ac:dyDescent="0.2">
      <c r="A57" s="66">
        <f t="shared" si="8"/>
        <v>55</v>
      </c>
      <c r="B57" s="148">
        <v>55</v>
      </c>
      <c r="C57" s="90">
        <v>-134</v>
      </c>
      <c r="D57" s="9">
        <f t="shared" si="0"/>
        <v>-134.01</v>
      </c>
      <c r="E57" s="9">
        <f t="shared" si="1"/>
        <v>-133.99</v>
      </c>
      <c r="F57" s="10">
        <f t="shared" si="3"/>
        <v>-134.01279108716767</v>
      </c>
      <c r="G57" s="10">
        <f t="shared" si="4"/>
        <v>-133.99092891283237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5">
        <f t="shared" si="5"/>
        <v>0.51047072578345942</v>
      </c>
      <c r="AC57" s="163">
        <f t="shared" si="6"/>
        <v>36</v>
      </c>
      <c r="AD57" s="164">
        <f t="shared" si="7"/>
        <v>1.9264031529639829</v>
      </c>
    </row>
    <row r="58" spans="1:30" ht="16" x14ac:dyDescent="0.2">
      <c r="A58" s="66">
        <f t="shared" si="8"/>
        <v>56</v>
      </c>
      <c r="B58" s="148">
        <v>56</v>
      </c>
      <c r="C58" s="90"/>
      <c r="D58" s="9">
        <f t="shared" si="0"/>
        <v>-134.01</v>
      </c>
      <c r="E58" s="9">
        <f t="shared" si="1"/>
        <v>-133.99</v>
      </c>
      <c r="F58" s="10">
        <f t="shared" si="3"/>
        <v>-134.01279108716767</v>
      </c>
      <c r="G58" s="10">
        <f t="shared" si="4"/>
        <v>-133.99092891283237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5">
        <f t="shared" si="5"/>
        <v>36776.358456841983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8"/>
        <v>57</v>
      </c>
      <c r="B59" s="148">
        <v>57</v>
      </c>
      <c r="C59" s="92"/>
      <c r="D59" s="9">
        <f t="shared" si="0"/>
        <v>-134.01</v>
      </c>
      <c r="E59" s="9">
        <f t="shared" si="1"/>
        <v>-133.99</v>
      </c>
      <c r="F59" s="10">
        <f t="shared" si="3"/>
        <v>-134.01279108716767</v>
      </c>
      <c r="G59" s="10">
        <f t="shared" si="4"/>
        <v>-133.99092891283237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5">
        <f t="shared" si="5"/>
        <v>36776.358456841983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8"/>
        <v>58</v>
      </c>
      <c r="B60" s="148">
        <v>58</v>
      </c>
      <c r="C60" s="92"/>
      <c r="D60" s="9">
        <f t="shared" si="0"/>
        <v>-134.01</v>
      </c>
      <c r="E60" s="9">
        <f t="shared" si="1"/>
        <v>-133.99</v>
      </c>
      <c r="F60" s="10">
        <f t="shared" si="3"/>
        <v>-134.01279108716767</v>
      </c>
      <c r="G60" s="10">
        <f t="shared" si="4"/>
        <v>-133.99092891283237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20</v>
      </c>
      <c r="X60" s="103">
        <f>T1</f>
        <v>-134.01</v>
      </c>
      <c r="Y60" s="103"/>
      <c r="Z60" s="103"/>
      <c r="AA60" s="103"/>
      <c r="AB60" s="155">
        <f t="shared" si="5"/>
        <v>36776.358456841983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8"/>
        <v>59</v>
      </c>
      <c r="B61" s="148"/>
      <c r="C61" s="92"/>
      <c r="D61" s="9">
        <f t="shared" si="0"/>
        <v>-134.01</v>
      </c>
      <c r="E61" s="9">
        <f t="shared" si="1"/>
        <v>-133.99</v>
      </c>
      <c r="F61" s="10">
        <f t="shared" si="3"/>
        <v>-134.01279108716767</v>
      </c>
      <c r="G61" s="10">
        <f t="shared" si="4"/>
        <v>-133.99092891283237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-133.99</v>
      </c>
      <c r="Y61" s="102"/>
      <c r="Z61" s="102"/>
      <c r="AA61" s="102"/>
      <c r="AB61" s="155">
        <f t="shared" si="5"/>
        <v>36776.358456841983</v>
      </c>
      <c r="AC61" s="163" t="str">
        <f t="shared" si="6"/>
        <v/>
      </c>
      <c r="AD61" s="164" t="e">
        <f t="shared" si="7"/>
        <v>#VALUE!</v>
      </c>
    </row>
    <row r="62" spans="1:30" x14ac:dyDescent="0.2">
      <c r="A62" s="66">
        <f t="shared" si="8"/>
        <v>60</v>
      </c>
      <c r="B62" s="149"/>
      <c r="C62" s="93"/>
      <c r="D62" s="9">
        <f t="shared" si="0"/>
        <v>-134.01</v>
      </c>
      <c r="E62" s="9">
        <f t="shared" si="1"/>
        <v>-133.99</v>
      </c>
      <c r="F62" s="10">
        <f t="shared" si="3"/>
        <v>-134.01279108716767</v>
      </c>
      <c r="G62" s="10">
        <f t="shared" si="4"/>
        <v>-133.99092891283237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5">
        <f t="shared" si="5"/>
        <v>36776.358456841983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>
        <f t="shared" ref="D63:I63" si="9">E63-$I$54</f>
        <v>-134.04049999999987</v>
      </c>
      <c r="E63" s="86">
        <f t="shared" si="9"/>
        <v>-134.03749999999988</v>
      </c>
      <c r="F63" s="86">
        <f t="shared" si="9"/>
        <v>-134.03449999999989</v>
      </c>
      <c r="G63" s="86">
        <f t="shared" si="9"/>
        <v>-134.03149999999991</v>
      </c>
      <c r="H63" s="86">
        <f t="shared" si="9"/>
        <v>-134.02849999999992</v>
      </c>
      <c r="I63" s="86">
        <f t="shared" si="9"/>
        <v>-134.02549999999994</v>
      </c>
      <c r="J63" s="86">
        <f>K63-$I$54</f>
        <v>-134.02249999999995</v>
      </c>
      <c r="K63" s="86">
        <f>L63-$I$54</f>
        <v>-134.01949999999997</v>
      </c>
      <c r="L63" s="86">
        <f>I55</f>
        <v>-134.01649999999998</v>
      </c>
      <c r="M63" s="86">
        <f t="shared" ref="M63:AA63" si="10">L63+$I$54</f>
        <v>-134.01349999999999</v>
      </c>
      <c r="N63" s="86">
        <f t="shared" si="10"/>
        <v>-134.01050000000001</v>
      </c>
      <c r="O63" s="86">
        <f t="shared" si="10"/>
        <v>-134.00750000000002</v>
      </c>
      <c r="P63" s="86">
        <f t="shared" si="10"/>
        <v>-134.00450000000004</v>
      </c>
      <c r="Q63" s="86">
        <f t="shared" si="10"/>
        <v>-134.00150000000005</v>
      </c>
      <c r="R63" s="86">
        <f t="shared" si="10"/>
        <v>-133.99850000000006</v>
      </c>
      <c r="S63" s="86">
        <f t="shared" si="10"/>
        <v>-133.99550000000008</v>
      </c>
      <c r="T63" s="86">
        <f t="shared" si="10"/>
        <v>-133.99250000000009</v>
      </c>
      <c r="U63" s="86">
        <f t="shared" si="10"/>
        <v>-133.98950000000011</v>
      </c>
      <c r="V63" s="86">
        <f t="shared" si="10"/>
        <v>-133.98650000000012</v>
      </c>
      <c r="W63" s="86">
        <f t="shared" si="10"/>
        <v>-133.98350000000013</v>
      </c>
      <c r="X63" s="86">
        <f t="shared" si="10"/>
        <v>-133.98050000000015</v>
      </c>
      <c r="Y63" s="86">
        <f t="shared" si="10"/>
        <v>-133.97750000000016</v>
      </c>
      <c r="Z63" s="86">
        <f t="shared" si="10"/>
        <v>-133.97450000000018</v>
      </c>
      <c r="AA63" s="86">
        <f t="shared" si="10"/>
        <v>-133.97150000000019</v>
      </c>
      <c r="AB63" s="38"/>
      <c r="AC63" s="161"/>
      <c r="AD63" s="161"/>
    </row>
    <row r="64" spans="1:30" s="36" customFormat="1" x14ac:dyDescent="0.2">
      <c r="A64" s="35" t="s">
        <v>15</v>
      </c>
      <c r="D64" s="86"/>
      <c r="E64" s="86">
        <f t="shared" ref="E64:AA64" si="11">IF(E63="","",D63+$I54/2)</f>
        <v>-134.03899999999987</v>
      </c>
      <c r="F64" s="86">
        <f t="shared" si="11"/>
        <v>-134.03599999999989</v>
      </c>
      <c r="G64" s="86">
        <f t="shared" si="11"/>
        <v>-134.0329999999999</v>
      </c>
      <c r="H64" s="86">
        <f t="shared" si="11"/>
        <v>-134.02999999999992</v>
      </c>
      <c r="I64" s="86">
        <f t="shared" si="11"/>
        <v>-134.02699999999993</v>
      </c>
      <c r="J64" s="86">
        <f t="shared" si="11"/>
        <v>-134.02399999999994</v>
      </c>
      <c r="K64" s="86">
        <f t="shared" si="11"/>
        <v>-134.02099999999996</v>
      </c>
      <c r="L64" s="86">
        <f t="shared" si="11"/>
        <v>-134.01799999999997</v>
      </c>
      <c r="M64" s="86">
        <f t="shared" si="11"/>
        <v>-134.01499999999999</v>
      </c>
      <c r="N64" s="86">
        <f t="shared" si="11"/>
        <v>-134.012</v>
      </c>
      <c r="O64" s="86">
        <f t="shared" si="11"/>
        <v>-134.00900000000001</v>
      </c>
      <c r="P64" s="86">
        <f t="shared" si="11"/>
        <v>-134.00600000000003</v>
      </c>
      <c r="Q64" s="86">
        <f t="shared" si="11"/>
        <v>-134.00300000000004</v>
      </c>
      <c r="R64" s="86">
        <f t="shared" si="11"/>
        <v>-134.00000000000006</v>
      </c>
      <c r="S64" s="86">
        <f t="shared" si="11"/>
        <v>-133.99700000000007</v>
      </c>
      <c r="T64" s="86">
        <f t="shared" si="11"/>
        <v>-133.99400000000009</v>
      </c>
      <c r="U64" s="86">
        <f t="shared" si="11"/>
        <v>-133.9910000000001</v>
      </c>
      <c r="V64" s="86">
        <f t="shared" si="11"/>
        <v>-133.98800000000011</v>
      </c>
      <c r="W64" s="86">
        <f t="shared" si="11"/>
        <v>-133.98500000000013</v>
      </c>
      <c r="X64" s="86">
        <f t="shared" si="11"/>
        <v>-133.98200000000014</v>
      </c>
      <c r="Y64" s="86">
        <f t="shared" si="11"/>
        <v>-133.97900000000016</v>
      </c>
      <c r="Z64" s="86">
        <f t="shared" si="11"/>
        <v>-133.97600000000017</v>
      </c>
      <c r="AA64" s="86">
        <f t="shared" si="11"/>
        <v>-133.97300000000018</v>
      </c>
      <c r="AB64" s="38"/>
      <c r="AC64" s="161"/>
      <c r="AD64" s="161"/>
    </row>
    <row r="65" spans="1:30" s="36" customFormat="1" x14ac:dyDescent="0.2">
      <c r="A65" s="39" t="s">
        <v>14</v>
      </c>
      <c r="E65" s="40">
        <f t="shared" ref="E65:AA65" si="12">FREQUENCY($C3:$C62,E63)-FREQUENCY($C3:$C62,D63)</f>
        <v>0</v>
      </c>
      <c r="F65" s="40">
        <f t="shared" si="12"/>
        <v>0</v>
      </c>
      <c r="G65" s="40">
        <f t="shared" si="12"/>
        <v>0</v>
      </c>
      <c r="H65" s="40">
        <f t="shared" si="12"/>
        <v>0</v>
      </c>
      <c r="I65" s="86">
        <f t="shared" si="12"/>
        <v>0</v>
      </c>
      <c r="J65" s="86">
        <f t="shared" si="12"/>
        <v>0</v>
      </c>
      <c r="K65" s="86">
        <f t="shared" si="12"/>
        <v>0</v>
      </c>
      <c r="L65" s="86">
        <f t="shared" si="12"/>
        <v>0</v>
      </c>
      <c r="M65" s="86">
        <f>FREQUENCY($C3:$C62,M63)-FREQUENCY($C3:$C62,L63)</f>
        <v>1</v>
      </c>
      <c r="N65" s="86">
        <f t="shared" si="12"/>
        <v>1</v>
      </c>
      <c r="O65" s="86">
        <f t="shared" si="12"/>
        <v>1</v>
      </c>
      <c r="P65" s="86">
        <f t="shared" si="12"/>
        <v>6</v>
      </c>
      <c r="Q65" s="86">
        <f t="shared" si="12"/>
        <v>17</v>
      </c>
      <c r="R65" s="86">
        <f t="shared" si="12"/>
        <v>20</v>
      </c>
      <c r="S65" s="86">
        <f t="shared" si="12"/>
        <v>9</v>
      </c>
      <c r="T65" s="86">
        <f t="shared" si="12"/>
        <v>0</v>
      </c>
      <c r="U65" s="86">
        <f t="shared" si="12"/>
        <v>0</v>
      </c>
      <c r="V65" s="86">
        <f t="shared" si="12"/>
        <v>0</v>
      </c>
      <c r="W65" s="86">
        <f t="shared" si="12"/>
        <v>0</v>
      </c>
      <c r="X65" s="86">
        <f t="shared" si="12"/>
        <v>0</v>
      </c>
      <c r="Y65" s="86">
        <f t="shared" si="12"/>
        <v>0</v>
      </c>
      <c r="Z65" s="86">
        <f t="shared" si="12"/>
        <v>0</v>
      </c>
      <c r="AA65" s="86">
        <f t="shared" si="12"/>
        <v>0</v>
      </c>
      <c r="AB65" s="38"/>
      <c r="AC65" s="161"/>
      <c r="AD65" s="161"/>
    </row>
    <row r="66" spans="1:30" s="36" customFormat="1" x14ac:dyDescent="0.2">
      <c r="A66" s="39"/>
      <c r="D66" s="88"/>
      <c r="E66" s="151" t="str">
        <f t="shared" ref="E66:AA66" si="13">IF(E65=0,"",E65)</f>
        <v/>
      </c>
      <c r="F66" s="151" t="str">
        <f>IF(F65=0,"",F65)</f>
        <v/>
      </c>
      <c r="G66" s="151" t="str">
        <f>IF(G65=0,"",G65)</f>
        <v/>
      </c>
      <c r="H66" s="86" t="str">
        <f t="shared" si="13"/>
        <v/>
      </c>
      <c r="I66" s="86" t="str">
        <f>IF(I65=0,"",I65)</f>
        <v/>
      </c>
      <c r="J66" s="86" t="str">
        <f t="shared" si="13"/>
        <v/>
      </c>
      <c r="K66" s="86" t="str">
        <f t="shared" si="13"/>
        <v/>
      </c>
      <c r="L66" s="86" t="str">
        <f t="shared" si="13"/>
        <v/>
      </c>
      <c r="M66" s="86">
        <f t="shared" si="13"/>
        <v>1</v>
      </c>
      <c r="N66" s="86">
        <f>IF(N65=0,"",N65)</f>
        <v>1</v>
      </c>
      <c r="O66" s="86">
        <f>IF(O65=0,"",O65)</f>
        <v>1</v>
      </c>
      <c r="P66" s="86">
        <f>IF(P65=0,"",P65)</f>
        <v>6</v>
      </c>
      <c r="Q66" s="86">
        <f t="shared" si="13"/>
        <v>17</v>
      </c>
      <c r="R66" s="86">
        <f t="shared" si="13"/>
        <v>20</v>
      </c>
      <c r="S66" s="86">
        <f t="shared" si="13"/>
        <v>9</v>
      </c>
      <c r="T66" s="86" t="str">
        <f t="shared" si="13"/>
        <v/>
      </c>
      <c r="U66" s="86" t="str">
        <f t="shared" si="13"/>
        <v/>
      </c>
      <c r="V66" s="86" t="str">
        <f t="shared" si="13"/>
        <v/>
      </c>
      <c r="W66" s="86" t="str">
        <f t="shared" si="13"/>
        <v/>
      </c>
      <c r="X66" s="86" t="str">
        <f t="shared" si="13"/>
        <v/>
      </c>
      <c r="Y66" s="86" t="str">
        <f t="shared" si="13"/>
        <v/>
      </c>
      <c r="Z66" s="86" t="str">
        <f t="shared" si="13"/>
        <v/>
      </c>
      <c r="AA66" s="86" t="str">
        <f t="shared" si="13"/>
        <v/>
      </c>
      <c r="AB66" s="38"/>
      <c r="AC66" s="161"/>
      <c r="AD66" s="161"/>
    </row>
    <row r="67" spans="1:30" s="36" customFormat="1" x14ac:dyDescent="0.2">
      <c r="A67" s="39" t="s">
        <v>15</v>
      </c>
      <c r="D67" s="152" t="str">
        <f>IF(D66="","",C63+$I54/2)</f>
        <v/>
      </c>
      <c r="E67" s="153"/>
      <c r="F67" s="153"/>
      <c r="G67" s="153"/>
      <c r="H67" s="86" t="str">
        <f>IF(H66="","",E63+$I54/2)</f>
        <v/>
      </c>
      <c r="I67" s="86" t="str">
        <f t="shared" ref="I67:AA67" si="14">IF(I66="","",H63+$I54/2)</f>
        <v/>
      </c>
      <c r="J67" s="86" t="str">
        <f t="shared" si="14"/>
        <v/>
      </c>
      <c r="K67" s="86" t="str">
        <f t="shared" si="14"/>
        <v/>
      </c>
      <c r="L67" s="86" t="str">
        <f t="shared" si="14"/>
        <v/>
      </c>
      <c r="M67" s="86">
        <f t="shared" si="14"/>
        <v>-134.01499999999999</v>
      </c>
      <c r="N67" s="86">
        <f t="shared" si="14"/>
        <v>-134.012</v>
      </c>
      <c r="O67" s="86">
        <f t="shared" si="14"/>
        <v>-134.00900000000001</v>
      </c>
      <c r="P67" s="86">
        <f t="shared" si="14"/>
        <v>-134.00600000000003</v>
      </c>
      <c r="Q67" s="86">
        <f t="shared" si="14"/>
        <v>-134.00300000000004</v>
      </c>
      <c r="R67" s="86">
        <f t="shared" si="14"/>
        <v>-134.00000000000006</v>
      </c>
      <c r="S67" s="86">
        <f t="shared" si="14"/>
        <v>-133.99700000000007</v>
      </c>
      <c r="T67" s="86" t="str">
        <f t="shared" si="14"/>
        <v/>
      </c>
      <c r="U67" s="86" t="str">
        <f t="shared" si="14"/>
        <v/>
      </c>
      <c r="V67" s="86" t="str">
        <f t="shared" si="14"/>
        <v/>
      </c>
      <c r="W67" s="86" t="str">
        <f t="shared" si="14"/>
        <v/>
      </c>
      <c r="X67" s="86" t="str">
        <f t="shared" si="14"/>
        <v/>
      </c>
      <c r="Y67" s="86" t="str">
        <f t="shared" si="14"/>
        <v/>
      </c>
      <c r="Z67" s="86" t="str">
        <f t="shared" si="14"/>
        <v/>
      </c>
      <c r="AA67" s="86" t="str">
        <f t="shared" si="14"/>
        <v/>
      </c>
      <c r="AB67" s="38"/>
      <c r="AC67" s="161"/>
      <c r="AD67" s="161"/>
    </row>
    <row r="68" spans="1:30" s="36" customFormat="1" x14ac:dyDescent="0.2">
      <c r="A68" s="39" t="s">
        <v>16</v>
      </c>
      <c r="D68" s="154" t="str">
        <f>IF(D67="","",NORMDIST(D67,$I$36,$I$40,FALSE))</f>
        <v/>
      </c>
      <c r="E68" s="43" t="str">
        <f>IF(E67="","",NORMDIST(E67,$I$36,$I$40,FALSE))</f>
        <v/>
      </c>
      <c r="F68" s="43" t="str">
        <f>IF(F67="","",NORMDIST(F67,$I$36,$I$40,FALSE))</f>
        <v/>
      </c>
      <c r="G68" s="43" t="str">
        <f>IF(G67="","",NORMDIST(G67,$I$36,$I$40,FALSE))</f>
        <v/>
      </c>
      <c r="H68" s="86" t="str">
        <f t="shared" ref="H68:AA68" si="15">IF(H67="","",NORMDIST(H67,$I$36,$I$40,FALSE))</f>
        <v/>
      </c>
      <c r="I68" s="86" t="str">
        <f t="shared" si="15"/>
        <v/>
      </c>
      <c r="J68" s="86" t="str">
        <f t="shared" si="15"/>
        <v/>
      </c>
      <c r="K68" s="86" t="str">
        <f t="shared" si="15"/>
        <v/>
      </c>
      <c r="L68" s="86" t="str">
        <f t="shared" si="15"/>
        <v/>
      </c>
      <c r="M68" s="86">
        <f t="shared" si="15"/>
        <v>0.16420750776679419</v>
      </c>
      <c r="N68" s="86">
        <f t="shared" si="15"/>
        <v>2.2786501932305638</v>
      </c>
      <c r="O68" s="86">
        <f t="shared" si="15"/>
        <v>16.053105107731202</v>
      </c>
      <c r="P68" s="86">
        <f t="shared" si="15"/>
        <v>57.41656126190982</v>
      </c>
      <c r="Q68" s="86">
        <f t="shared" si="15"/>
        <v>104.25863811794702</v>
      </c>
      <c r="R68" s="86">
        <f t="shared" si="15"/>
        <v>96.113337097658331</v>
      </c>
      <c r="S68" s="86">
        <f t="shared" si="15"/>
        <v>44.983371731673728</v>
      </c>
      <c r="T68" s="86" t="str">
        <f t="shared" si="15"/>
        <v/>
      </c>
      <c r="U68" s="86" t="str">
        <f t="shared" si="15"/>
        <v/>
      </c>
      <c r="V68" s="86" t="str">
        <f t="shared" si="15"/>
        <v/>
      </c>
      <c r="W68" s="86" t="str">
        <f t="shared" si="15"/>
        <v/>
      </c>
      <c r="X68" s="86" t="str">
        <f t="shared" si="15"/>
        <v/>
      </c>
      <c r="Y68" s="86" t="str">
        <f t="shared" si="15"/>
        <v/>
      </c>
      <c r="Z68" s="86" t="str">
        <f t="shared" si="15"/>
        <v/>
      </c>
      <c r="AA68" s="86" t="str">
        <f t="shared" si="15"/>
        <v/>
      </c>
      <c r="AB68" s="38"/>
      <c r="AC68" s="161"/>
      <c r="AD68" s="161"/>
    </row>
    <row r="69" spans="1:30" s="36" customFormat="1" x14ac:dyDescent="0.2">
      <c r="A69" s="39" t="s">
        <v>19</v>
      </c>
      <c r="D69" s="88"/>
      <c r="E69" s="40">
        <f t="shared" ref="E69:AA69" si="16">FREQUENCY($X60:$X61,E63)-FREQUENCY($X60:$X61,D63)</f>
        <v>0</v>
      </c>
      <c r="F69" s="40">
        <f t="shared" si="16"/>
        <v>0</v>
      </c>
      <c r="G69" s="40">
        <f t="shared" si="16"/>
        <v>0</v>
      </c>
      <c r="H69" s="40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>FREQUENCY($X60:$X61,L63)-FREQUENCY($X60:$X61,K63)</f>
        <v>0</v>
      </c>
      <c r="M69" s="86">
        <f>FREQUENCY($X60:$X61,M63)-FREQUENCY($X60:$X61,L63)</f>
        <v>0</v>
      </c>
      <c r="N69" s="86">
        <f t="shared" si="16"/>
        <v>0</v>
      </c>
      <c r="O69" s="86">
        <f t="shared" si="16"/>
        <v>1</v>
      </c>
      <c r="P69" s="86">
        <f t="shared" si="16"/>
        <v>0</v>
      </c>
      <c r="Q69" s="86">
        <f t="shared" si="16"/>
        <v>0</v>
      </c>
      <c r="R69" s="86">
        <f t="shared" si="16"/>
        <v>0</v>
      </c>
      <c r="S69" s="86">
        <f t="shared" si="16"/>
        <v>0</v>
      </c>
      <c r="T69" s="86">
        <f t="shared" si="16"/>
        <v>0</v>
      </c>
      <c r="U69" s="86">
        <f t="shared" si="16"/>
        <v>1</v>
      </c>
      <c r="V69" s="86">
        <f t="shared" si="16"/>
        <v>0</v>
      </c>
      <c r="W69" s="86">
        <f t="shared" si="16"/>
        <v>0</v>
      </c>
      <c r="X69" s="86">
        <f t="shared" si="16"/>
        <v>0</v>
      </c>
      <c r="Y69" s="86">
        <f t="shared" si="16"/>
        <v>0</v>
      </c>
      <c r="Z69" s="86">
        <f t="shared" si="16"/>
        <v>0</v>
      </c>
      <c r="AA69" s="86">
        <f t="shared" si="16"/>
        <v>0</v>
      </c>
      <c r="AB69" s="38"/>
      <c r="AC69" s="165"/>
      <c r="AD69" s="165"/>
    </row>
    <row r="70" spans="1:30" s="36" customFormat="1" x14ac:dyDescent="0.2">
      <c r="A70" s="39" t="s">
        <v>20</v>
      </c>
      <c r="D70" s="88"/>
      <c r="E70" s="38" t="str">
        <f t="shared" ref="E70:J70" si="17">IF(E69=0,"",$W$60+50%)</f>
        <v/>
      </c>
      <c r="F70" s="38" t="str">
        <f t="shared" si="17"/>
        <v/>
      </c>
      <c r="G70" s="38" t="str">
        <f t="shared" si="17"/>
        <v/>
      </c>
      <c r="H70" s="38" t="str">
        <f t="shared" si="17"/>
        <v/>
      </c>
      <c r="I70" s="38" t="str">
        <f t="shared" si="17"/>
        <v/>
      </c>
      <c r="J70" s="38" t="str">
        <f t="shared" si="17"/>
        <v/>
      </c>
      <c r="K70" s="38" t="str">
        <f>IF(K69=0,"",$W$60+50%)</f>
        <v/>
      </c>
      <c r="L70" s="38" t="str">
        <f t="shared" ref="L70:AA70" si="18">IF(L69=0,"",$W$60+50%)</f>
        <v/>
      </c>
      <c r="M70" s="38" t="str">
        <f t="shared" si="18"/>
        <v/>
      </c>
      <c r="N70" s="38" t="str">
        <f t="shared" si="18"/>
        <v/>
      </c>
      <c r="O70" s="38">
        <f t="shared" si="18"/>
        <v>20.5</v>
      </c>
      <c r="P70" s="38" t="str">
        <f t="shared" si="18"/>
        <v/>
      </c>
      <c r="Q70" s="38" t="str">
        <f t="shared" si="18"/>
        <v/>
      </c>
      <c r="R70" s="38" t="str">
        <f t="shared" si="18"/>
        <v/>
      </c>
      <c r="S70" s="38" t="str">
        <f t="shared" si="18"/>
        <v/>
      </c>
      <c r="T70" s="38" t="str">
        <f t="shared" si="18"/>
        <v/>
      </c>
      <c r="U70" s="38">
        <f t="shared" si="18"/>
        <v>20.5</v>
      </c>
      <c r="V70" s="38" t="str">
        <f t="shared" si="18"/>
        <v/>
      </c>
      <c r="W70" s="59" t="str">
        <f t="shared" si="18"/>
        <v/>
      </c>
      <c r="X70" s="38" t="str">
        <f t="shared" si="18"/>
        <v/>
      </c>
      <c r="Y70" s="38" t="str">
        <f t="shared" si="18"/>
        <v/>
      </c>
      <c r="Z70" s="38" t="str">
        <f t="shared" si="18"/>
        <v/>
      </c>
      <c r="AA70" s="38" t="str">
        <f t="shared" si="18"/>
        <v/>
      </c>
      <c r="AB70" s="38" t="str">
        <f>IF(AB69=0,"",$W$60+20%)</f>
        <v/>
      </c>
      <c r="AC70" s="161"/>
      <c r="AD70" s="161"/>
    </row>
    <row r="71" spans="1:30" s="77" customFormat="1" x14ac:dyDescent="0.2">
      <c r="D71" s="88"/>
      <c r="E71" s="133"/>
      <c r="F71" s="133"/>
      <c r="G71" s="133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131"/>
      <c r="Y71" s="131"/>
      <c r="Z71" s="131"/>
      <c r="AA71" s="131"/>
      <c r="AB71" s="38"/>
      <c r="AC71" s="161"/>
      <c r="AD71" s="161"/>
    </row>
    <row r="72" spans="1:30" s="77" customFormat="1" x14ac:dyDescent="0.2">
      <c r="D72" s="88"/>
      <c r="E72" s="88"/>
      <c r="F72" s="88"/>
      <c r="G72" s="88"/>
      <c r="W72" s="78"/>
      <c r="AB72" s="36"/>
      <c r="AC72" s="161"/>
      <c r="AD72" s="161"/>
    </row>
    <row r="73" spans="1:30" s="77" customFormat="1" x14ac:dyDescent="0.2">
      <c r="D73" s="88"/>
      <c r="E73" s="88"/>
      <c r="F73" s="88"/>
      <c r="G73" s="88"/>
      <c r="W73" s="78"/>
      <c r="AB73" s="36"/>
      <c r="AC73" s="161"/>
      <c r="AD73" s="161"/>
    </row>
    <row r="74" spans="1:30" s="77" customFormat="1" x14ac:dyDescent="0.2">
      <c r="D74" s="88"/>
      <c r="E74" s="88"/>
      <c r="F74" s="88"/>
      <c r="G74" s="88"/>
      <c r="W74" s="78"/>
      <c r="AB74" s="36"/>
      <c r="AC74" s="161"/>
      <c r="AD74" s="161"/>
    </row>
    <row r="75" spans="1:30" s="77" customFormat="1" x14ac:dyDescent="0.2">
      <c r="D75" s="88"/>
      <c r="E75" s="88"/>
      <c r="F75" s="88"/>
      <c r="G75" s="88"/>
      <c r="W75" s="78"/>
      <c r="AB75" s="36"/>
      <c r="AC75" s="161"/>
      <c r="AD75" s="161"/>
    </row>
    <row r="76" spans="1:30" s="77" customFormat="1" x14ac:dyDescent="0.2">
      <c r="D76" s="88"/>
      <c r="E76" s="88"/>
      <c r="F76" s="88"/>
      <c r="G76" s="88"/>
      <c r="W76" s="78"/>
      <c r="AB76" s="36"/>
      <c r="AC76" s="161"/>
      <c r="AD76" s="161"/>
    </row>
    <row r="77" spans="1:30" s="77" customFormat="1" x14ac:dyDescent="0.2">
      <c r="D77" s="88"/>
      <c r="E77" s="88"/>
      <c r="F77" s="88"/>
      <c r="G77" s="88"/>
      <c r="W77" s="78"/>
      <c r="AB77" s="36"/>
      <c r="AC77" s="161"/>
      <c r="AD77" s="161"/>
    </row>
    <row r="78" spans="1:30" s="77" customFormat="1" x14ac:dyDescent="0.2">
      <c r="D78" s="88"/>
      <c r="E78" s="88"/>
      <c r="F78" s="88"/>
      <c r="G78" s="88"/>
      <c r="W78" s="78"/>
      <c r="AB78" s="36"/>
      <c r="AC78" s="161"/>
      <c r="AD78" s="161"/>
    </row>
    <row r="79" spans="1:30" s="77" customFormat="1" x14ac:dyDescent="0.2">
      <c r="D79" s="88"/>
      <c r="E79" s="88"/>
      <c r="F79" s="88"/>
      <c r="G79" s="88"/>
      <c r="W79" s="78"/>
      <c r="AB79" s="36"/>
      <c r="AC79" s="161"/>
      <c r="AD79" s="161"/>
    </row>
    <row r="80" spans="1:30" s="77" customFormat="1" x14ac:dyDescent="0.2">
      <c r="D80" s="88"/>
      <c r="E80" s="88"/>
      <c r="F80" s="88"/>
      <c r="G80" s="88"/>
      <c r="W80" s="78"/>
      <c r="AB80" s="36"/>
      <c r="AC80" s="162"/>
      <c r="AD80" s="162"/>
    </row>
  </sheetData>
  <mergeCells count="23">
    <mergeCell ref="K54:R58"/>
    <mergeCell ref="T54:Y54"/>
    <mergeCell ref="T55:Y55"/>
    <mergeCell ref="T56:AA56"/>
    <mergeCell ref="T47:W47"/>
    <mergeCell ref="T48:W48"/>
    <mergeCell ref="H49:I49"/>
    <mergeCell ref="T49:AA52"/>
    <mergeCell ref="K53:M53"/>
    <mergeCell ref="T53:U53"/>
    <mergeCell ref="T35:V35"/>
    <mergeCell ref="K36:R40"/>
    <mergeCell ref="T36:AA40"/>
    <mergeCell ref="K41:M41"/>
    <mergeCell ref="T41:W41"/>
    <mergeCell ref="K42:R46"/>
    <mergeCell ref="T42:AA46"/>
    <mergeCell ref="P5:R5"/>
    <mergeCell ref="C1:C2"/>
    <mergeCell ref="P1:R1"/>
    <mergeCell ref="P2:R2"/>
    <mergeCell ref="P3:R3"/>
    <mergeCell ref="P4:R4"/>
  </mergeCells>
  <phoneticPr fontId="22" type="noConversion"/>
  <conditionalFormatting sqref="C3:C62">
    <cfRule type="cellIs" dxfId="4" priority="1" stopIfTrue="1" operator="notBetween">
      <formula>$T$1</formula>
      <formula>$T$2</formula>
    </cfRule>
  </conditionalFormatting>
  <printOptions horizontalCentered="1" verticalCentered="1"/>
  <pageMargins left="0" right="0" top="0" bottom="0" header="0" footer="0"/>
  <pageSetup paperSize="8" scale="67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79"/>
  <sheetViews>
    <sheetView showGridLines="0" view="pageLayout" zoomScaleNormal="75" zoomScalePageLayoutView="75" workbookViewId="0">
      <selection activeCell="Y2" sqref="Y2"/>
    </sheetView>
  </sheetViews>
  <sheetFormatPr baseColWidth="10" defaultColWidth="8.83203125" defaultRowHeight="15" x14ac:dyDescent="0.2"/>
  <cols>
    <col min="1" max="1" width="4.5" customWidth="1"/>
    <col min="2" max="2" width="13.6640625" customWidth="1"/>
    <col min="3" max="3" width="16.5" customWidth="1"/>
    <col min="4" max="7" width="3.5" customWidth="1"/>
    <col min="8" max="8" width="30.33203125" customWidth="1"/>
    <col min="9" max="9" width="24.5" customWidth="1"/>
    <col min="10" max="11" width="10.33203125" customWidth="1"/>
    <col min="12" max="12" width="11.5" customWidth="1"/>
    <col min="13" max="13" width="9.1640625" customWidth="1"/>
    <col min="14" max="14" width="10.5" customWidth="1"/>
    <col min="15" max="15" width="8.5" customWidth="1"/>
    <col min="16" max="16" width="13.1640625" customWidth="1"/>
    <col min="17" max="17" width="9.5" customWidth="1"/>
    <col min="18" max="18" width="5.5" customWidth="1"/>
    <col min="19" max="19" width="13.33203125" customWidth="1"/>
    <col min="20" max="20" width="11.33203125" customWidth="1"/>
    <col min="21" max="21" width="12.1640625" customWidth="1"/>
    <col min="22" max="22" width="12.5" customWidth="1"/>
    <col min="23" max="23" width="17" style="61" customWidth="1"/>
    <col min="24" max="24" width="2.5" customWidth="1"/>
    <col min="25" max="26" width="9.1640625" customWidth="1"/>
    <col min="27" max="27" width="10.1640625" customWidth="1"/>
    <col min="28" max="28" width="4" style="161" customWidth="1"/>
    <col min="29" max="29" width="8.83203125" style="162"/>
    <col min="30" max="30" width="9.5" style="162" bestFit="1" customWidth="1"/>
  </cols>
  <sheetData>
    <row r="1" spans="1:30" ht="16" x14ac:dyDescent="0.2">
      <c r="A1" s="6"/>
      <c r="B1" s="6" t="s">
        <v>22</v>
      </c>
      <c r="C1" s="200">
        <f>I3</f>
        <v>1245</v>
      </c>
      <c r="D1" s="7"/>
      <c r="E1" s="7"/>
      <c r="F1" s="7"/>
      <c r="G1" s="7"/>
      <c r="H1" s="11" t="s">
        <v>24</v>
      </c>
      <c r="I1" s="32"/>
      <c r="J1" s="52" t="s">
        <v>37</v>
      </c>
      <c r="K1" s="11"/>
      <c r="L1" s="146"/>
      <c r="M1" s="11" t="s">
        <v>39</v>
      </c>
      <c r="N1" s="46"/>
      <c r="O1" s="46"/>
      <c r="P1" s="206"/>
      <c r="Q1" s="207"/>
      <c r="R1" s="208"/>
      <c r="S1" s="11" t="s">
        <v>17</v>
      </c>
      <c r="T1" s="33"/>
      <c r="U1" s="11" t="s">
        <v>42</v>
      </c>
      <c r="V1" s="62"/>
      <c r="W1" s="64">
        <f ca="1">TODAY()</f>
        <v>42611</v>
      </c>
      <c r="X1" s="7"/>
      <c r="Y1" s="7"/>
      <c r="Z1" s="7"/>
      <c r="AA1" s="7"/>
      <c r="AB1" s="158"/>
    </row>
    <row r="2" spans="1:30" ht="18" x14ac:dyDescent="0.2">
      <c r="A2" s="67" t="s">
        <v>45</v>
      </c>
      <c r="B2" s="67" t="s">
        <v>1</v>
      </c>
      <c r="C2" s="201"/>
      <c r="D2" s="8"/>
      <c r="E2" s="8"/>
      <c r="F2" s="8"/>
      <c r="G2" s="8"/>
      <c r="H2" s="50" t="s">
        <v>25</v>
      </c>
      <c r="I2" s="47"/>
      <c r="J2" s="50" t="s">
        <v>38</v>
      </c>
      <c r="K2" s="2"/>
      <c r="L2" s="47"/>
      <c r="M2" s="11" t="s">
        <v>26</v>
      </c>
      <c r="N2" s="49"/>
      <c r="O2" s="49"/>
      <c r="P2" s="209" t="s">
        <v>73</v>
      </c>
      <c r="Q2" s="210"/>
      <c r="R2" s="211"/>
      <c r="S2" s="11" t="s">
        <v>18</v>
      </c>
      <c r="T2" s="33"/>
      <c r="U2" s="63" t="s">
        <v>44</v>
      </c>
      <c r="V2" s="48"/>
      <c r="W2" s="65">
        <v>42464</v>
      </c>
      <c r="X2" s="8"/>
      <c r="Y2" s="8"/>
      <c r="Z2" s="8"/>
      <c r="AA2" s="8"/>
      <c r="AB2" s="159"/>
      <c r="AC2" s="162" t="s">
        <v>60</v>
      </c>
      <c r="AD2" s="162" t="s">
        <v>61</v>
      </c>
    </row>
    <row r="3" spans="1:30" ht="16" x14ac:dyDescent="0.2">
      <c r="A3" s="66">
        <v>1</v>
      </c>
      <c r="B3" s="89">
        <v>1</v>
      </c>
      <c r="C3" s="140"/>
      <c r="D3" s="9">
        <f t="shared" ref="D3:D62" si="0">$T$1</f>
        <v>0</v>
      </c>
      <c r="E3" s="9">
        <f t="shared" ref="E3:E62" si="1">$T$2</f>
        <v>0</v>
      </c>
      <c r="F3" s="10" t="e">
        <f>$I$43</f>
        <v>#DIV/0!</v>
      </c>
      <c r="G3" s="10" t="e">
        <f>$I$44</f>
        <v>#DIV/0!</v>
      </c>
      <c r="H3" s="11" t="s">
        <v>34</v>
      </c>
      <c r="I3" s="32">
        <v>1245</v>
      </c>
      <c r="J3" s="2"/>
      <c r="K3" s="2"/>
      <c r="L3" s="76"/>
      <c r="M3" s="54" t="s">
        <v>27</v>
      </c>
      <c r="N3" s="12"/>
      <c r="O3" s="3"/>
      <c r="P3" s="203"/>
      <c r="Q3" s="204"/>
      <c r="R3" s="205"/>
      <c r="S3" s="11" t="s">
        <v>23</v>
      </c>
      <c r="T3" s="12">
        <f>(T1+T2)/2</f>
        <v>0</v>
      </c>
      <c r="W3" s="55"/>
      <c r="X3" s="7"/>
      <c r="Y3" s="7"/>
      <c r="Z3" s="7"/>
      <c r="AA3" s="7"/>
      <c r="AB3" s="158" t="e">
        <f>(C3-$I$36)/$I$40</f>
        <v>#DIV/0!</v>
      </c>
      <c r="AC3" s="163" t="str">
        <f>IF(C3="","",RANK(C3,$C$3:$C$62,TRUE))</f>
        <v/>
      </c>
      <c r="AD3" s="164" t="e">
        <f>NORMSINV(AC3/(MAX(AC3:AC62)+1))</f>
        <v>#VALUE!</v>
      </c>
    </row>
    <row r="4" spans="1:30" ht="16" x14ac:dyDescent="0.2">
      <c r="A4" s="66">
        <f t="shared" ref="A4:A10" si="2">A3+1</f>
        <v>2</v>
      </c>
      <c r="B4" s="89">
        <v>2</v>
      </c>
      <c r="C4" s="135"/>
      <c r="D4" s="9">
        <f t="shared" si="0"/>
        <v>0</v>
      </c>
      <c r="E4" s="9">
        <f t="shared" si="1"/>
        <v>0</v>
      </c>
      <c r="F4" s="68" t="e">
        <f t="shared" ref="F4:F62" si="3">$I$43</f>
        <v>#DIV/0!</v>
      </c>
      <c r="G4" s="10" t="e">
        <f t="shared" ref="G4:G62" si="4">$I$44</f>
        <v>#DIV/0!</v>
      </c>
      <c r="H4" s="13" t="s">
        <v>35</v>
      </c>
      <c r="I4" s="32" t="s">
        <v>72</v>
      </c>
      <c r="J4" s="3"/>
      <c r="K4" s="3"/>
      <c r="L4" s="76"/>
      <c r="M4" s="53" t="s">
        <v>40</v>
      </c>
      <c r="N4" s="12"/>
      <c r="O4" s="3"/>
      <c r="P4" s="203"/>
      <c r="Q4" s="204"/>
      <c r="R4" s="205"/>
      <c r="S4" s="52" t="s">
        <v>41</v>
      </c>
      <c r="T4" s="51">
        <f>T2-T1</f>
        <v>0</v>
      </c>
      <c r="U4" s="14"/>
      <c r="V4" s="14"/>
      <c r="W4" s="55"/>
      <c r="X4" s="7"/>
      <c r="Y4" s="7"/>
      <c r="Z4" s="7"/>
      <c r="AA4" s="7"/>
      <c r="AB4" s="158" t="e">
        <f t="shared" ref="AB4:AB62" si="5">(C4-$I$36)/$I$40</f>
        <v>#DIV/0!</v>
      </c>
      <c r="AC4" s="163" t="str">
        <f t="shared" ref="AC4:AC62" si="6">IF(C4="","",RANK(C4,$C$3:$C$62,TRUE))</f>
        <v/>
      </c>
      <c r="AD4" s="164" t="e">
        <f t="shared" ref="AD4:AD62" si="7">NORMSINV(AC4/(MAX(AC4:AC63)+1))</f>
        <v>#VALUE!</v>
      </c>
    </row>
    <row r="5" spans="1:30" ht="20" x14ac:dyDescent="0.35">
      <c r="A5" s="66">
        <f t="shared" si="2"/>
        <v>3</v>
      </c>
      <c r="B5" s="89">
        <v>3</v>
      </c>
      <c r="C5" s="135"/>
      <c r="D5" s="9">
        <f t="shared" si="0"/>
        <v>0</v>
      </c>
      <c r="E5" s="9">
        <f t="shared" si="1"/>
        <v>0</v>
      </c>
      <c r="F5" s="10" t="e">
        <f t="shared" si="3"/>
        <v>#DIV/0!</v>
      </c>
      <c r="G5" s="10" t="e">
        <f t="shared" si="4"/>
        <v>#DIV/0!</v>
      </c>
      <c r="H5" s="15" t="s">
        <v>36</v>
      </c>
      <c r="I5" s="32"/>
      <c r="J5" s="3"/>
      <c r="K5" s="4"/>
      <c r="L5" s="33"/>
      <c r="M5" s="53" t="s">
        <v>43</v>
      </c>
      <c r="N5" s="12"/>
      <c r="O5" s="3"/>
      <c r="P5" s="203"/>
      <c r="Q5" s="204"/>
      <c r="R5" s="205"/>
      <c r="S5" s="11" t="s">
        <v>2</v>
      </c>
      <c r="T5" s="33">
        <v>1E-3</v>
      </c>
      <c r="U5" s="14"/>
      <c r="V5" s="16"/>
      <c r="W5" s="55"/>
      <c r="X5" s="7"/>
      <c r="Y5" s="17" t="s">
        <v>62</v>
      </c>
      <c r="Z5" s="7"/>
      <c r="AA5" s="7"/>
      <c r="AB5" s="158" t="e">
        <f t="shared" si="5"/>
        <v>#DIV/0!</v>
      </c>
      <c r="AC5" s="163" t="str">
        <f t="shared" si="6"/>
        <v/>
      </c>
      <c r="AD5" s="164" t="e">
        <f t="shared" si="7"/>
        <v>#VALUE!</v>
      </c>
    </row>
    <row r="6" spans="1:30" x14ac:dyDescent="0.2">
      <c r="A6" s="66">
        <f t="shared" si="2"/>
        <v>4</v>
      </c>
      <c r="B6" s="89">
        <v>4</v>
      </c>
      <c r="C6" s="135"/>
      <c r="D6" s="9">
        <f t="shared" si="0"/>
        <v>0</v>
      </c>
      <c r="E6" s="9">
        <f t="shared" si="1"/>
        <v>0</v>
      </c>
      <c r="F6" s="10" t="e">
        <f t="shared" si="3"/>
        <v>#DIV/0!</v>
      </c>
      <c r="G6" s="10" t="e">
        <f t="shared" si="4"/>
        <v>#DIV/0!</v>
      </c>
      <c r="H6" s="18"/>
      <c r="I6" s="18"/>
      <c r="J6" s="19"/>
      <c r="K6" s="19"/>
      <c r="L6" s="20"/>
      <c r="M6" s="20"/>
      <c r="N6" s="21"/>
      <c r="O6" s="5"/>
      <c r="P6" s="34"/>
      <c r="Q6" s="34"/>
      <c r="R6" s="34"/>
      <c r="S6" s="5"/>
      <c r="T6" s="5"/>
      <c r="U6" s="5"/>
      <c r="V6" s="5"/>
      <c r="W6" s="55"/>
      <c r="X6" s="7"/>
      <c r="Y6" s="7"/>
      <c r="Z6" s="7"/>
      <c r="AA6" s="7"/>
      <c r="AB6" s="158" t="e">
        <f t="shared" si="5"/>
        <v>#DIV/0!</v>
      </c>
      <c r="AC6" s="163" t="str">
        <f t="shared" si="6"/>
        <v/>
      </c>
      <c r="AD6" s="164" t="e">
        <f t="shared" si="7"/>
        <v>#VALUE!</v>
      </c>
    </row>
    <row r="7" spans="1:30" x14ac:dyDescent="0.2">
      <c r="A7" s="66">
        <f t="shared" si="2"/>
        <v>5</v>
      </c>
      <c r="B7" s="89">
        <v>5</v>
      </c>
      <c r="C7" s="135"/>
      <c r="D7" s="9">
        <f t="shared" si="0"/>
        <v>0</v>
      </c>
      <c r="E7" s="9">
        <f t="shared" si="1"/>
        <v>0</v>
      </c>
      <c r="F7" s="10" t="e">
        <f t="shared" si="3"/>
        <v>#DIV/0!</v>
      </c>
      <c r="G7" s="10" t="e">
        <f t="shared" si="4"/>
        <v>#DIV/0!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5"/>
      <c r="X7" s="7"/>
      <c r="Y7" s="7"/>
      <c r="Z7" s="7"/>
      <c r="AA7" s="7"/>
      <c r="AB7" s="158" t="e">
        <f t="shared" si="5"/>
        <v>#DIV/0!</v>
      </c>
      <c r="AC7" s="163" t="str">
        <f t="shared" si="6"/>
        <v/>
      </c>
      <c r="AD7" s="164" t="e">
        <f t="shared" si="7"/>
        <v>#VALUE!</v>
      </c>
    </row>
    <row r="8" spans="1:30" x14ac:dyDescent="0.2">
      <c r="A8" s="66">
        <f t="shared" si="2"/>
        <v>6</v>
      </c>
      <c r="B8" s="89">
        <v>6</v>
      </c>
      <c r="C8" s="135"/>
      <c r="D8" s="9">
        <f t="shared" si="0"/>
        <v>0</v>
      </c>
      <c r="E8" s="9">
        <f t="shared" si="1"/>
        <v>0</v>
      </c>
      <c r="F8" s="10" t="e">
        <f t="shared" si="3"/>
        <v>#DIV/0!</v>
      </c>
      <c r="G8" s="10" t="e">
        <f t="shared" si="4"/>
        <v>#DIV/0!</v>
      </c>
      <c r="H8" s="22"/>
      <c r="I8" s="7"/>
      <c r="J8" s="7"/>
      <c r="K8" s="7"/>
      <c r="L8" s="5"/>
      <c r="M8" s="5"/>
      <c r="N8" s="5"/>
      <c r="O8" s="5"/>
      <c r="P8" s="5"/>
      <c r="Q8" s="5"/>
      <c r="R8" s="5"/>
      <c r="S8" s="5"/>
      <c r="T8" s="5"/>
      <c r="U8" s="23"/>
      <c r="V8" s="24"/>
      <c r="W8" s="56"/>
      <c r="X8" s="5"/>
      <c r="Y8" s="5"/>
      <c r="Z8" s="23"/>
      <c r="AA8" s="7"/>
      <c r="AB8" s="158" t="e">
        <f t="shared" si="5"/>
        <v>#DIV/0!</v>
      </c>
      <c r="AC8" s="163" t="str">
        <f t="shared" si="6"/>
        <v/>
      </c>
      <c r="AD8" s="164" t="e">
        <f t="shared" si="7"/>
        <v>#VALUE!</v>
      </c>
    </row>
    <row r="9" spans="1:30" x14ac:dyDescent="0.2">
      <c r="A9" s="66">
        <f t="shared" si="2"/>
        <v>7</v>
      </c>
      <c r="B9" s="89">
        <v>7</v>
      </c>
      <c r="C9" s="135"/>
      <c r="D9" s="9">
        <f t="shared" si="0"/>
        <v>0</v>
      </c>
      <c r="E9" s="9">
        <f t="shared" si="1"/>
        <v>0</v>
      </c>
      <c r="F9" s="10" t="e">
        <f t="shared" si="3"/>
        <v>#DIV/0!</v>
      </c>
      <c r="G9" s="10" t="e">
        <f t="shared" si="4"/>
        <v>#DIV/0!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5"/>
      <c r="X9" s="7"/>
      <c r="Y9" s="7"/>
      <c r="Z9" s="7"/>
      <c r="AA9" s="7"/>
      <c r="AB9" s="158" t="e">
        <f t="shared" si="5"/>
        <v>#DIV/0!</v>
      </c>
      <c r="AC9" s="163" t="str">
        <f t="shared" si="6"/>
        <v/>
      </c>
      <c r="AD9" s="164" t="e">
        <f t="shared" si="7"/>
        <v>#VALUE!</v>
      </c>
    </row>
    <row r="10" spans="1:30" x14ac:dyDescent="0.2">
      <c r="A10" s="66">
        <f t="shared" si="2"/>
        <v>8</v>
      </c>
      <c r="B10" s="89">
        <v>8</v>
      </c>
      <c r="C10" s="135"/>
      <c r="D10" s="9">
        <f t="shared" si="0"/>
        <v>0</v>
      </c>
      <c r="E10" s="9">
        <f t="shared" si="1"/>
        <v>0</v>
      </c>
      <c r="F10" s="10" t="e">
        <f t="shared" si="3"/>
        <v>#DIV/0!</v>
      </c>
      <c r="G10" s="10" t="e">
        <f t="shared" si="4"/>
        <v>#DIV/0!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5"/>
      <c r="X10" s="7"/>
      <c r="Y10" s="7"/>
      <c r="Z10" s="7"/>
      <c r="AA10" s="7"/>
      <c r="AB10" s="158" t="e">
        <f t="shared" si="5"/>
        <v>#DIV/0!</v>
      </c>
      <c r="AC10" s="163" t="str">
        <f t="shared" si="6"/>
        <v/>
      </c>
      <c r="AD10" s="164" t="e">
        <f t="shared" si="7"/>
        <v>#VALUE!</v>
      </c>
    </row>
    <row r="11" spans="1:30" x14ac:dyDescent="0.2">
      <c r="A11" s="66">
        <f>A10+1</f>
        <v>9</v>
      </c>
      <c r="B11" s="89">
        <v>9</v>
      </c>
      <c r="C11" s="135"/>
      <c r="D11" s="9">
        <f t="shared" si="0"/>
        <v>0</v>
      </c>
      <c r="E11" s="9">
        <f t="shared" si="1"/>
        <v>0</v>
      </c>
      <c r="F11" s="10" t="e">
        <f t="shared" si="3"/>
        <v>#DIV/0!</v>
      </c>
      <c r="G11" s="10" t="e">
        <f t="shared" si="4"/>
        <v>#DIV/0!</v>
      </c>
      <c r="H11" s="5"/>
      <c r="I11" s="5"/>
      <c r="J11" s="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5"/>
      <c r="X11" s="7"/>
      <c r="Y11" s="7"/>
      <c r="Z11" s="7"/>
      <c r="AA11" s="7"/>
      <c r="AB11" s="158" t="e">
        <f t="shared" si="5"/>
        <v>#DIV/0!</v>
      </c>
      <c r="AC11" s="163" t="str">
        <f t="shared" si="6"/>
        <v/>
      </c>
      <c r="AD11" s="164" t="e">
        <f t="shared" si="7"/>
        <v>#VALUE!</v>
      </c>
    </row>
    <row r="12" spans="1:30" x14ac:dyDescent="0.2">
      <c r="A12" s="66">
        <f t="shared" ref="A12:A62" si="8">A11+1</f>
        <v>10</v>
      </c>
      <c r="B12" s="89">
        <v>10</v>
      </c>
      <c r="C12" s="136"/>
      <c r="D12" s="9">
        <f t="shared" si="0"/>
        <v>0</v>
      </c>
      <c r="E12" s="9">
        <f t="shared" si="1"/>
        <v>0</v>
      </c>
      <c r="F12" s="10" t="e">
        <f t="shared" si="3"/>
        <v>#DIV/0!</v>
      </c>
      <c r="G12" s="10" t="e">
        <f t="shared" si="4"/>
        <v>#DIV/0!</v>
      </c>
      <c r="H12" s="5"/>
      <c r="I12" s="5"/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5"/>
      <c r="X12" s="7"/>
      <c r="Y12" s="7"/>
      <c r="Z12" s="7"/>
      <c r="AA12" s="7"/>
      <c r="AB12" s="158" t="e">
        <f t="shared" si="5"/>
        <v>#DIV/0!</v>
      </c>
      <c r="AC12" s="163" t="str">
        <f t="shared" si="6"/>
        <v/>
      </c>
      <c r="AD12" s="164" t="e">
        <f t="shared" si="7"/>
        <v>#VALUE!</v>
      </c>
    </row>
    <row r="13" spans="1:30" x14ac:dyDescent="0.2">
      <c r="A13" s="66">
        <f t="shared" si="8"/>
        <v>11</v>
      </c>
      <c r="B13" s="89">
        <v>11</v>
      </c>
      <c r="C13" s="135"/>
      <c r="D13" s="9">
        <f t="shared" si="0"/>
        <v>0</v>
      </c>
      <c r="E13" s="9">
        <f t="shared" si="1"/>
        <v>0</v>
      </c>
      <c r="F13" s="10" t="e">
        <f t="shared" si="3"/>
        <v>#DIV/0!</v>
      </c>
      <c r="G13" s="10" t="e">
        <f t="shared" si="4"/>
        <v>#DIV/0!</v>
      </c>
      <c r="H13" s="5"/>
      <c r="I13" s="5"/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5"/>
      <c r="X13" s="7"/>
      <c r="Y13" s="7"/>
      <c r="Z13" s="7"/>
      <c r="AA13" s="7"/>
      <c r="AB13" s="158" t="e">
        <f t="shared" si="5"/>
        <v>#DIV/0!</v>
      </c>
      <c r="AC13" s="163" t="str">
        <f t="shared" si="6"/>
        <v/>
      </c>
      <c r="AD13" s="164" t="e">
        <f t="shared" si="7"/>
        <v>#VALUE!</v>
      </c>
    </row>
    <row r="14" spans="1:30" x14ac:dyDescent="0.2">
      <c r="A14" s="66">
        <f t="shared" si="8"/>
        <v>12</v>
      </c>
      <c r="B14" s="89">
        <v>12</v>
      </c>
      <c r="C14" s="135"/>
      <c r="D14" s="9">
        <f t="shared" si="0"/>
        <v>0</v>
      </c>
      <c r="E14" s="9">
        <f t="shared" si="1"/>
        <v>0</v>
      </c>
      <c r="F14" s="10" t="e">
        <f t="shared" si="3"/>
        <v>#DIV/0!</v>
      </c>
      <c r="G14" s="10" t="e">
        <f t="shared" si="4"/>
        <v>#DIV/0!</v>
      </c>
      <c r="H14" s="5"/>
      <c r="I14" s="5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5"/>
      <c r="X14" s="7"/>
      <c r="Y14" s="7"/>
      <c r="Z14" s="7"/>
      <c r="AA14" s="7"/>
      <c r="AB14" s="158" t="e">
        <f t="shared" si="5"/>
        <v>#DIV/0!</v>
      </c>
      <c r="AC14" s="163" t="str">
        <f t="shared" si="6"/>
        <v/>
      </c>
      <c r="AD14" s="164" t="e">
        <f t="shared" si="7"/>
        <v>#VALUE!</v>
      </c>
    </row>
    <row r="15" spans="1:30" x14ac:dyDescent="0.2">
      <c r="A15" s="66">
        <f t="shared" si="8"/>
        <v>13</v>
      </c>
      <c r="B15" s="89">
        <v>13</v>
      </c>
      <c r="C15" s="135"/>
      <c r="D15" s="9">
        <f t="shared" si="0"/>
        <v>0</v>
      </c>
      <c r="E15" s="9">
        <f t="shared" si="1"/>
        <v>0</v>
      </c>
      <c r="F15" s="10" t="e">
        <f t="shared" si="3"/>
        <v>#DIV/0!</v>
      </c>
      <c r="G15" s="10" t="e">
        <f t="shared" si="4"/>
        <v>#DIV/0!</v>
      </c>
      <c r="H15" s="5"/>
      <c r="I15" s="5"/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5"/>
      <c r="X15" s="7"/>
      <c r="Y15" s="7"/>
      <c r="Z15" s="7"/>
      <c r="AA15" s="7"/>
      <c r="AB15" s="158" t="e">
        <f t="shared" si="5"/>
        <v>#DIV/0!</v>
      </c>
      <c r="AC15" s="163" t="str">
        <f t="shared" si="6"/>
        <v/>
      </c>
      <c r="AD15" s="164" t="e">
        <f t="shared" si="7"/>
        <v>#VALUE!</v>
      </c>
    </row>
    <row r="16" spans="1:30" x14ac:dyDescent="0.2">
      <c r="A16" s="66">
        <f t="shared" si="8"/>
        <v>14</v>
      </c>
      <c r="B16" s="89">
        <v>14</v>
      </c>
      <c r="C16" s="135"/>
      <c r="D16" s="9">
        <f t="shared" si="0"/>
        <v>0</v>
      </c>
      <c r="E16" s="9">
        <f t="shared" si="1"/>
        <v>0</v>
      </c>
      <c r="F16" s="10" t="e">
        <f t="shared" si="3"/>
        <v>#DIV/0!</v>
      </c>
      <c r="G16" s="10" t="e">
        <f t="shared" si="4"/>
        <v>#DIV/0!</v>
      </c>
      <c r="H16" s="5"/>
      <c r="I16" s="5"/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5"/>
      <c r="X16" s="7"/>
      <c r="Y16" s="7"/>
      <c r="Z16" s="7"/>
      <c r="AA16" s="7"/>
      <c r="AB16" s="158" t="e">
        <f t="shared" si="5"/>
        <v>#DIV/0!</v>
      </c>
      <c r="AC16" s="163" t="str">
        <f t="shared" si="6"/>
        <v/>
      </c>
      <c r="AD16" s="164" t="e">
        <f t="shared" si="7"/>
        <v>#VALUE!</v>
      </c>
    </row>
    <row r="17" spans="1:30" x14ac:dyDescent="0.2">
      <c r="A17" s="66">
        <f t="shared" si="8"/>
        <v>15</v>
      </c>
      <c r="B17" s="89">
        <v>15</v>
      </c>
      <c r="C17" s="135"/>
      <c r="D17" s="9">
        <f t="shared" si="0"/>
        <v>0</v>
      </c>
      <c r="E17" s="9">
        <f t="shared" si="1"/>
        <v>0</v>
      </c>
      <c r="F17" s="10" t="e">
        <f t="shared" si="3"/>
        <v>#DIV/0!</v>
      </c>
      <c r="G17" s="10" t="e">
        <f t="shared" si="4"/>
        <v>#DIV/0!</v>
      </c>
      <c r="H17" s="5"/>
      <c r="I17" s="5"/>
      <c r="J17" s="5"/>
      <c r="K17" s="7"/>
      <c r="L17" s="7"/>
      <c r="M17" s="7"/>
      <c r="N17" s="7"/>
      <c r="O17" s="7"/>
      <c r="P17" s="7"/>
      <c r="Q17" s="7"/>
      <c r="R17" s="7"/>
      <c r="S17" s="7"/>
      <c r="T17" s="5"/>
      <c r="U17" s="5"/>
      <c r="V17" s="5"/>
      <c r="W17" s="56"/>
      <c r="X17" s="5"/>
      <c r="Y17" s="5"/>
      <c r="Z17" s="5"/>
      <c r="AA17" s="5"/>
      <c r="AB17" s="158" t="e">
        <f t="shared" si="5"/>
        <v>#DIV/0!</v>
      </c>
      <c r="AC17" s="163" t="str">
        <f t="shared" si="6"/>
        <v/>
      </c>
      <c r="AD17" s="164" t="e">
        <f t="shared" si="7"/>
        <v>#VALUE!</v>
      </c>
    </row>
    <row r="18" spans="1:30" x14ac:dyDescent="0.2">
      <c r="A18" s="66">
        <f t="shared" si="8"/>
        <v>16</v>
      </c>
      <c r="B18" s="89">
        <v>16</v>
      </c>
      <c r="C18" s="135"/>
      <c r="D18" s="9">
        <f t="shared" si="0"/>
        <v>0</v>
      </c>
      <c r="E18" s="9">
        <f t="shared" si="1"/>
        <v>0</v>
      </c>
      <c r="F18" s="10" t="e">
        <f t="shared" si="3"/>
        <v>#DIV/0!</v>
      </c>
      <c r="G18" s="10" t="e">
        <f t="shared" si="4"/>
        <v>#DIV/0!</v>
      </c>
      <c r="H18" s="5"/>
      <c r="I18" s="5"/>
      <c r="J18" s="5"/>
      <c r="K18" s="7"/>
      <c r="L18" s="7"/>
      <c r="M18" s="7"/>
      <c r="N18" s="7"/>
      <c r="O18" s="7"/>
      <c r="P18" s="7"/>
      <c r="Q18" s="7"/>
      <c r="R18" s="7"/>
      <c r="S18" s="7"/>
      <c r="T18" s="5"/>
      <c r="U18" s="5"/>
      <c r="V18" s="5"/>
      <c r="W18" s="56"/>
      <c r="X18" s="5"/>
      <c r="Y18" s="5"/>
      <c r="Z18" s="5"/>
      <c r="AA18" s="5"/>
      <c r="AB18" s="158" t="e">
        <f t="shared" si="5"/>
        <v>#DIV/0!</v>
      </c>
      <c r="AC18" s="163" t="str">
        <f t="shared" si="6"/>
        <v/>
      </c>
      <c r="AD18" s="164" t="e">
        <f t="shared" si="7"/>
        <v>#VALUE!</v>
      </c>
    </row>
    <row r="19" spans="1:30" x14ac:dyDescent="0.2">
      <c r="A19" s="66">
        <f t="shared" si="8"/>
        <v>17</v>
      </c>
      <c r="B19" s="89">
        <v>17</v>
      </c>
      <c r="C19" s="135"/>
      <c r="D19" s="9">
        <f t="shared" si="0"/>
        <v>0</v>
      </c>
      <c r="E19" s="9">
        <f t="shared" si="1"/>
        <v>0</v>
      </c>
      <c r="F19" s="10" t="e">
        <f t="shared" si="3"/>
        <v>#DIV/0!</v>
      </c>
      <c r="G19" s="10" t="e">
        <f t="shared" si="4"/>
        <v>#DIV/0!</v>
      </c>
      <c r="H19" s="5"/>
      <c r="I19" s="5"/>
      <c r="J19" s="5"/>
      <c r="K19" s="7"/>
      <c r="L19" s="7"/>
      <c r="M19" s="7"/>
      <c r="N19" s="7"/>
      <c r="O19" s="7"/>
      <c r="P19" s="7"/>
      <c r="Q19" s="7"/>
      <c r="R19" s="7"/>
      <c r="S19" s="7"/>
      <c r="T19" s="5"/>
      <c r="U19" s="5"/>
      <c r="V19" s="5"/>
      <c r="W19" s="56"/>
      <c r="X19" s="5"/>
      <c r="Y19" s="5"/>
      <c r="Z19" s="5"/>
      <c r="AA19" s="5"/>
      <c r="AB19" s="158" t="e">
        <f t="shared" si="5"/>
        <v>#DIV/0!</v>
      </c>
      <c r="AC19" s="163" t="str">
        <f t="shared" si="6"/>
        <v/>
      </c>
      <c r="AD19" s="164" t="e">
        <f t="shared" si="7"/>
        <v>#VALUE!</v>
      </c>
    </row>
    <row r="20" spans="1:30" x14ac:dyDescent="0.2">
      <c r="A20" s="66">
        <f t="shared" si="8"/>
        <v>18</v>
      </c>
      <c r="B20" s="147">
        <v>18</v>
      </c>
      <c r="C20" s="135"/>
      <c r="D20" s="9">
        <f t="shared" si="0"/>
        <v>0</v>
      </c>
      <c r="E20" s="9">
        <f t="shared" si="1"/>
        <v>0</v>
      </c>
      <c r="F20" s="10" t="e">
        <f t="shared" si="3"/>
        <v>#DIV/0!</v>
      </c>
      <c r="G20" s="10" t="e">
        <f t="shared" si="4"/>
        <v>#DIV/0!</v>
      </c>
      <c r="H20" s="5"/>
      <c r="I20" s="5"/>
      <c r="J20" s="5"/>
      <c r="K20" s="7"/>
      <c r="L20" s="7"/>
      <c r="M20" s="7"/>
      <c r="N20" s="7"/>
      <c r="O20" s="7"/>
      <c r="P20" s="7"/>
      <c r="Q20" s="7"/>
      <c r="R20" s="7"/>
      <c r="S20" s="7"/>
      <c r="T20" s="5"/>
      <c r="U20" s="5"/>
      <c r="V20" s="5"/>
      <c r="W20" s="56"/>
      <c r="X20" s="5"/>
      <c r="Y20" s="5"/>
      <c r="Z20" s="5"/>
      <c r="AA20" s="5"/>
      <c r="AB20" s="158" t="e">
        <f t="shared" si="5"/>
        <v>#DIV/0!</v>
      </c>
      <c r="AC20" s="163" t="str">
        <f t="shared" si="6"/>
        <v/>
      </c>
      <c r="AD20" s="164" t="e">
        <f t="shared" si="7"/>
        <v>#VALUE!</v>
      </c>
    </row>
    <row r="21" spans="1:30" x14ac:dyDescent="0.2">
      <c r="A21" s="66">
        <f t="shared" si="8"/>
        <v>19</v>
      </c>
      <c r="B21" s="89">
        <v>19</v>
      </c>
      <c r="C21" s="135"/>
      <c r="D21" s="9">
        <f t="shared" si="0"/>
        <v>0</v>
      </c>
      <c r="E21" s="9">
        <f t="shared" si="1"/>
        <v>0</v>
      </c>
      <c r="F21" s="10" t="e">
        <f t="shared" si="3"/>
        <v>#DIV/0!</v>
      </c>
      <c r="G21" s="10" t="e">
        <f t="shared" si="4"/>
        <v>#DIV/0!</v>
      </c>
      <c r="H21" s="5"/>
      <c r="I21" s="5"/>
      <c r="J21" s="5"/>
      <c r="K21" s="7"/>
      <c r="L21" s="7"/>
      <c r="M21" s="7"/>
      <c r="N21" s="7"/>
      <c r="O21" s="7"/>
      <c r="P21" s="7"/>
      <c r="Q21" s="7"/>
      <c r="R21" s="7"/>
      <c r="S21" s="7"/>
      <c r="T21" s="5"/>
      <c r="U21" s="5"/>
      <c r="V21" s="5"/>
      <c r="W21" s="56"/>
      <c r="X21" s="5"/>
      <c r="Y21" s="5"/>
      <c r="Z21" s="5"/>
      <c r="AA21" s="5"/>
      <c r="AB21" s="158" t="e">
        <f t="shared" si="5"/>
        <v>#DIV/0!</v>
      </c>
      <c r="AC21" s="163" t="str">
        <f t="shared" si="6"/>
        <v/>
      </c>
      <c r="AD21" s="164" t="e">
        <f t="shared" si="7"/>
        <v>#VALUE!</v>
      </c>
    </row>
    <row r="22" spans="1:30" x14ac:dyDescent="0.2">
      <c r="A22" s="66">
        <f t="shared" si="8"/>
        <v>20</v>
      </c>
      <c r="B22" s="89">
        <v>20</v>
      </c>
      <c r="C22" s="136"/>
      <c r="D22" s="9">
        <f t="shared" si="0"/>
        <v>0</v>
      </c>
      <c r="E22" s="9">
        <f t="shared" si="1"/>
        <v>0</v>
      </c>
      <c r="F22" s="10" t="e">
        <f t="shared" si="3"/>
        <v>#DIV/0!</v>
      </c>
      <c r="G22" s="10" t="e">
        <f t="shared" si="4"/>
        <v>#DIV/0!</v>
      </c>
      <c r="H22" s="5"/>
      <c r="I22" s="5"/>
      <c r="J22" s="5"/>
      <c r="K22" s="7"/>
      <c r="L22" s="7"/>
      <c r="M22" s="7"/>
      <c r="N22" s="7"/>
      <c r="O22" s="7"/>
      <c r="P22" s="7"/>
      <c r="Q22" s="7"/>
      <c r="R22" s="7"/>
      <c r="S22" s="7"/>
      <c r="T22" s="5"/>
      <c r="U22" s="5"/>
      <c r="V22" s="5"/>
      <c r="W22" s="56"/>
      <c r="X22" s="5"/>
      <c r="Y22" s="5"/>
      <c r="Z22" s="5"/>
      <c r="AA22" s="5"/>
      <c r="AB22" s="158" t="e">
        <f t="shared" si="5"/>
        <v>#DIV/0!</v>
      </c>
      <c r="AC22" s="163" t="str">
        <f t="shared" si="6"/>
        <v/>
      </c>
      <c r="AD22" s="164" t="e">
        <f t="shared" si="7"/>
        <v>#VALUE!</v>
      </c>
    </row>
    <row r="23" spans="1:30" x14ac:dyDescent="0.2">
      <c r="A23" s="66">
        <f t="shared" si="8"/>
        <v>21</v>
      </c>
      <c r="B23" s="89">
        <v>21</v>
      </c>
      <c r="C23" s="135"/>
      <c r="D23" s="9">
        <f t="shared" si="0"/>
        <v>0</v>
      </c>
      <c r="E23" s="9">
        <f t="shared" si="1"/>
        <v>0</v>
      </c>
      <c r="F23" s="10" t="e">
        <f t="shared" si="3"/>
        <v>#DIV/0!</v>
      </c>
      <c r="G23" s="10" t="e">
        <f t="shared" si="4"/>
        <v>#DIV/0!</v>
      </c>
      <c r="H23" s="5"/>
      <c r="I23" s="5"/>
      <c r="J23" s="5"/>
      <c r="K23" s="7"/>
      <c r="L23" s="7"/>
      <c r="M23" s="7"/>
      <c r="N23" s="7"/>
      <c r="O23" s="7"/>
      <c r="P23" s="7"/>
      <c r="Q23" s="7"/>
      <c r="R23" s="7"/>
      <c r="S23" s="7"/>
      <c r="T23" s="5"/>
      <c r="U23" s="5"/>
      <c r="V23" s="5"/>
      <c r="W23" s="56"/>
      <c r="X23" s="5"/>
      <c r="Y23" s="5"/>
      <c r="Z23" s="5"/>
      <c r="AA23" s="5"/>
      <c r="AB23" s="158" t="e">
        <f t="shared" si="5"/>
        <v>#DIV/0!</v>
      </c>
      <c r="AC23" s="163" t="str">
        <f t="shared" si="6"/>
        <v/>
      </c>
      <c r="AD23" s="164" t="e">
        <f t="shared" si="7"/>
        <v>#VALUE!</v>
      </c>
    </row>
    <row r="24" spans="1:30" x14ac:dyDescent="0.2">
      <c r="A24" s="66">
        <f t="shared" si="8"/>
        <v>22</v>
      </c>
      <c r="B24" s="89">
        <v>22</v>
      </c>
      <c r="C24" s="135"/>
      <c r="D24" s="9">
        <f t="shared" si="0"/>
        <v>0</v>
      </c>
      <c r="E24" s="9">
        <f t="shared" si="1"/>
        <v>0</v>
      </c>
      <c r="F24" s="10" t="e">
        <f t="shared" si="3"/>
        <v>#DIV/0!</v>
      </c>
      <c r="G24" s="10" t="e">
        <f t="shared" si="4"/>
        <v>#DIV/0!</v>
      </c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5"/>
      <c r="U24" s="5"/>
      <c r="V24" s="5"/>
      <c r="W24" s="56"/>
      <c r="X24" s="5"/>
      <c r="Y24" s="5"/>
      <c r="Z24" s="5"/>
      <c r="AA24" s="5"/>
      <c r="AB24" s="158" t="e">
        <f>(C24-$I$36)/$I$40</f>
        <v>#DIV/0!</v>
      </c>
      <c r="AC24" s="163" t="str">
        <f>IF(C24="","",RANK(C24,$C$3:$C$62,TRUE))</f>
        <v/>
      </c>
      <c r="AD24" s="164" t="e">
        <f t="shared" si="7"/>
        <v>#VALUE!</v>
      </c>
    </row>
    <row r="25" spans="1:30" x14ac:dyDescent="0.2">
      <c r="A25" s="66">
        <f t="shared" si="8"/>
        <v>23</v>
      </c>
      <c r="B25" s="89">
        <v>23</v>
      </c>
      <c r="C25" s="140"/>
      <c r="D25" s="9">
        <f t="shared" si="0"/>
        <v>0</v>
      </c>
      <c r="E25" s="9">
        <f t="shared" si="1"/>
        <v>0</v>
      </c>
      <c r="F25" s="10" t="e">
        <f t="shared" si="3"/>
        <v>#DIV/0!</v>
      </c>
      <c r="G25" s="10" t="e">
        <f t="shared" si="4"/>
        <v>#DIV/0!</v>
      </c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5"/>
      <c r="U25" s="5"/>
      <c r="V25" s="5"/>
      <c r="W25" s="56"/>
      <c r="X25" s="5"/>
      <c r="Y25" s="5"/>
      <c r="Z25" s="5"/>
      <c r="AA25" s="5"/>
      <c r="AB25" s="158" t="e">
        <f t="shared" si="5"/>
        <v>#DIV/0!</v>
      </c>
      <c r="AC25" s="163" t="str">
        <f t="shared" si="6"/>
        <v/>
      </c>
      <c r="AD25" s="164" t="e">
        <f t="shared" si="7"/>
        <v>#VALUE!</v>
      </c>
    </row>
    <row r="26" spans="1:30" x14ac:dyDescent="0.2">
      <c r="A26" s="66">
        <f t="shared" si="8"/>
        <v>24</v>
      </c>
      <c r="B26" s="89">
        <v>24</v>
      </c>
      <c r="C26" s="135"/>
      <c r="D26" s="9">
        <f t="shared" si="0"/>
        <v>0</v>
      </c>
      <c r="E26" s="9">
        <f t="shared" si="1"/>
        <v>0</v>
      </c>
      <c r="F26" s="10" t="e">
        <f t="shared" si="3"/>
        <v>#DIV/0!</v>
      </c>
      <c r="G26" s="10" t="e">
        <f t="shared" si="4"/>
        <v>#DIV/0!</v>
      </c>
      <c r="H26" s="23" t="s">
        <v>0</v>
      </c>
      <c r="I26" s="25" t="s"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5"/>
      <c r="U26" s="5"/>
      <c r="V26" s="5"/>
      <c r="W26" s="56"/>
      <c r="X26" s="5"/>
      <c r="Y26" s="5"/>
      <c r="Z26" s="5"/>
      <c r="AA26" s="5"/>
      <c r="AB26" s="158" t="e">
        <f t="shared" si="5"/>
        <v>#DIV/0!</v>
      </c>
      <c r="AC26" s="163" t="str">
        <f t="shared" si="6"/>
        <v/>
      </c>
      <c r="AD26" s="164" t="e">
        <f t="shared" si="7"/>
        <v>#VALUE!</v>
      </c>
    </row>
    <row r="27" spans="1:30" x14ac:dyDescent="0.2">
      <c r="A27" s="66">
        <f t="shared" si="8"/>
        <v>25</v>
      </c>
      <c r="B27" s="89">
        <v>25</v>
      </c>
      <c r="C27" s="135"/>
      <c r="D27" s="9">
        <f t="shared" si="0"/>
        <v>0</v>
      </c>
      <c r="E27" s="9">
        <f t="shared" si="1"/>
        <v>0</v>
      </c>
      <c r="F27" s="10" t="e">
        <f t="shared" si="3"/>
        <v>#DIV/0!</v>
      </c>
      <c r="G27" s="10" t="e">
        <f t="shared" si="4"/>
        <v>#DIV/0!</v>
      </c>
      <c r="H27" s="20"/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5"/>
      <c r="U27" s="5"/>
      <c r="V27" s="5"/>
      <c r="W27" s="56"/>
      <c r="X27" s="5"/>
      <c r="Y27" s="5"/>
      <c r="Z27" s="5"/>
      <c r="AA27" s="5"/>
      <c r="AB27" s="158" t="e">
        <f t="shared" si="5"/>
        <v>#DIV/0!</v>
      </c>
      <c r="AC27" s="163" t="str">
        <f t="shared" si="6"/>
        <v/>
      </c>
      <c r="AD27" s="164" t="e">
        <f t="shared" si="7"/>
        <v>#VALUE!</v>
      </c>
    </row>
    <row r="28" spans="1:30" x14ac:dyDescent="0.2">
      <c r="A28" s="66">
        <f t="shared" si="8"/>
        <v>26</v>
      </c>
      <c r="B28" s="89">
        <v>26</v>
      </c>
      <c r="C28" s="135"/>
      <c r="D28" s="9">
        <f t="shared" si="0"/>
        <v>0</v>
      </c>
      <c r="E28" s="9">
        <f t="shared" si="1"/>
        <v>0</v>
      </c>
      <c r="F28" s="10" t="e">
        <f t="shared" si="3"/>
        <v>#DIV/0!</v>
      </c>
      <c r="G28" s="10" t="e">
        <f t="shared" si="4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/>
      <c r="U28" s="5"/>
      <c r="V28" s="5"/>
      <c r="W28" s="56"/>
      <c r="X28" s="5"/>
      <c r="Y28" s="5"/>
      <c r="Z28" s="5"/>
      <c r="AA28" s="5"/>
      <c r="AB28" s="158" t="e">
        <f t="shared" si="5"/>
        <v>#DIV/0!</v>
      </c>
      <c r="AC28" s="163" t="str">
        <f t="shared" si="6"/>
        <v/>
      </c>
      <c r="AD28" s="164" t="e">
        <f t="shared" si="7"/>
        <v>#VALUE!</v>
      </c>
    </row>
    <row r="29" spans="1:30" x14ac:dyDescent="0.2">
      <c r="A29" s="66">
        <f t="shared" si="8"/>
        <v>27</v>
      </c>
      <c r="B29" s="89">
        <v>27</v>
      </c>
      <c r="C29" s="135"/>
      <c r="D29" s="9">
        <f t="shared" si="0"/>
        <v>0</v>
      </c>
      <c r="E29" s="9">
        <f t="shared" si="1"/>
        <v>0</v>
      </c>
      <c r="F29" s="10" t="e">
        <f t="shared" si="3"/>
        <v>#DIV/0!</v>
      </c>
      <c r="G29" s="10" t="e">
        <f t="shared" si="4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/>
      <c r="U29" s="5"/>
      <c r="V29" s="5"/>
      <c r="W29" s="56"/>
      <c r="X29" s="5"/>
      <c r="Y29" s="5"/>
      <c r="Z29" s="5"/>
      <c r="AA29" s="5"/>
      <c r="AB29" s="158" t="e">
        <f t="shared" si="5"/>
        <v>#DIV/0!</v>
      </c>
      <c r="AC29" s="163" t="str">
        <f t="shared" si="6"/>
        <v/>
      </c>
      <c r="AD29" s="164" t="e">
        <f t="shared" si="7"/>
        <v>#VALUE!</v>
      </c>
    </row>
    <row r="30" spans="1:30" x14ac:dyDescent="0.2">
      <c r="A30" s="66">
        <f t="shared" si="8"/>
        <v>28</v>
      </c>
      <c r="B30" s="89">
        <v>28</v>
      </c>
      <c r="C30" s="135"/>
      <c r="D30" s="9">
        <f t="shared" si="0"/>
        <v>0</v>
      </c>
      <c r="E30" s="9">
        <f t="shared" si="1"/>
        <v>0</v>
      </c>
      <c r="F30" s="10" t="e">
        <f t="shared" si="3"/>
        <v>#DIV/0!</v>
      </c>
      <c r="G30" s="10" t="e">
        <f t="shared" si="4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 t="s">
        <v>0</v>
      </c>
      <c r="T30" s="5"/>
      <c r="U30" s="5"/>
      <c r="V30" s="5"/>
      <c r="W30" s="56"/>
      <c r="X30" s="5"/>
      <c r="Y30" s="5"/>
      <c r="Z30" s="5"/>
      <c r="AA30" s="5"/>
      <c r="AB30" s="158" t="e">
        <f t="shared" si="5"/>
        <v>#DIV/0!</v>
      </c>
      <c r="AC30" s="163" t="str">
        <f t="shared" si="6"/>
        <v/>
      </c>
      <c r="AD30" s="164" t="e">
        <f t="shared" si="7"/>
        <v>#VALUE!</v>
      </c>
    </row>
    <row r="31" spans="1:30" x14ac:dyDescent="0.2">
      <c r="A31" s="66">
        <f t="shared" si="8"/>
        <v>29</v>
      </c>
      <c r="B31" s="89">
        <v>29</v>
      </c>
      <c r="C31" s="135"/>
      <c r="D31" s="9">
        <f t="shared" si="0"/>
        <v>0</v>
      </c>
      <c r="E31" s="9">
        <f t="shared" si="1"/>
        <v>0</v>
      </c>
      <c r="F31" s="10" t="e">
        <f t="shared" si="3"/>
        <v>#DIV/0!</v>
      </c>
      <c r="G31" s="10" t="e">
        <f t="shared" si="4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/>
      <c r="U31" s="5"/>
      <c r="V31" s="5"/>
      <c r="W31" s="56"/>
      <c r="X31" s="5"/>
      <c r="Y31" s="5"/>
      <c r="Z31" s="5"/>
      <c r="AA31" s="5"/>
      <c r="AB31" s="158" t="e">
        <f t="shared" si="5"/>
        <v>#DIV/0!</v>
      </c>
      <c r="AC31" s="163" t="str">
        <f t="shared" si="6"/>
        <v/>
      </c>
      <c r="AD31" s="164" t="e">
        <f t="shared" si="7"/>
        <v>#VALUE!</v>
      </c>
    </row>
    <row r="32" spans="1:30" x14ac:dyDescent="0.2">
      <c r="A32" s="66">
        <f t="shared" si="8"/>
        <v>30</v>
      </c>
      <c r="B32" s="89">
        <v>30</v>
      </c>
      <c r="C32" s="135"/>
      <c r="D32" s="9">
        <f t="shared" si="0"/>
        <v>0</v>
      </c>
      <c r="E32" s="9">
        <f t="shared" si="1"/>
        <v>0</v>
      </c>
      <c r="F32" s="10" t="e">
        <f t="shared" si="3"/>
        <v>#DIV/0!</v>
      </c>
      <c r="G32" s="10" t="e">
        <f t="shared" si="4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/>
      <c r="U32" s="5"/>
      <c r="V32" s="5"/>
      <c r="W32" s="56"/>
      <c r="X32" s="5"/>
      <c r="Y32" s="5"/>
      <c r="Z32" s="5"/>
      <c r="AA32" s="5"/>
      <c r="AB32" s="158" t="e">
        <f t="shared" si="5"/>
        <v>#DIV/0!</v>
      </c>
      <c r="AC32" s="163" t="str">
        <f t="shared" si="6"/>
        <v/>
      </c>
      <c r="AD32" s="164" t="e">
        <f t="shared" si="7"/>
        <v>#VALUE!</v>
      </c>
    </row>
    <row r="33" spans="1:37" x14ac:dyDescent="0.2">
      <c r="A33" s="66">
        <f t="shared" si="8"/>
        <v>31</v>
      </c>
      <c r="B33" s="89">
        <v>31</v>
      </c>
      <c r="C33" s="135"/>
      <c r="D33" s="9">
        <f t="shared" si="0"/>
        <v>0</v>
      </c>
      <c r="E33" s="9">
        <f t="shared" si="1"/>
        <v>0</v>
      </c>
      <c r="F33" s="10" t="e">
        <f t="shared" si="3"/>
        <v>#DIV/0!</v>
      </c>
      <c r="G33" s="10" t="e">
        <f t="shared" si="4"/>
        <v>#DIV/0!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6"/>
      <c r="X33" s="5"/>
      <c r="Y33" s="5"/>
      <c r="Z33" s="5"/>
      <c r="AA33" s="5"/>
      <c r="AB33" s="158" t="e">
        <f t="shared" si="5"/>
        <v>#DIV/0!</v>
      </c>
      <c r="AC33" s="163" t="str">
        <f t="shared" si="6"/>
        <v/>
      </c>
      <c r="AD33" s="164" t="e">
        <f t="shared" si="7"/>
        <v>#VALUE!</v>
      </c>
    </row>
    <row r="34" spans="1:37" x14ac:dyDescent="0.2">
      <c r="A34" s="66">
        <f t="shared" si="8"/>
        <v>32</v>
      </c>
      <c r="B34" s="89">
        <v>32</v>
      </c>
      <c r="C34" s="136"/>
      <c r="D34" s="9">
        <f t="shared" si="0"/>
        <v>0</v>
      </c>
      <c r="E34" s="9">
        <f t="shared" si="1"/>
        <v>0</v>
      </c>
      <c r="F34" s="10" t="e">
        <f t="shared" si="3"/>
        <v>#DIV/0!</v>
      </c>
      <c r="G34" s="10" t="e">
        <f t="shared" si="4"/>
        <v>#DIV/0!</v>
      </c>
      <c r="H34" s="5"/>
      <c r="I34" s="5"/>
      <c r="J34" s="5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6"/>
      <c r="V34" s="26"/>
      <c r="W34" s="57"/>
      <c r="X34" s="26"/>
      <c r="Y34" s="26"/>
      <c r="Z34" s="26"/>
      <c r="AA34" s="26"/>
      <c r="AB34" s="158" t="e">
        <f t="shared" si="5"/>
        <v>#DIV/0!</v>
      </c>
      <c r="AC34" s="163" t="str">
        <f t="shared" si="6"/>
        <v/>
      </c>
      <c r="AD34" s="164" t="e">
        <f t="shared" si="7"/>
        <v>#VALUE!</v>
      </c>
    </row>
    <row r="35" spans="1:37" ht="15" customHeight="1" x14ac:dyDescent="0.2">
      <c r="A35" s="66">
        <f t="shared" si="8"/>
        <v>33</v>
      </c>
      <c r="B35" s="89">
        <v>33</v>
      </c>
      <c r="C35" s="135"/>
      <c r="D35" s="9">
        <f t="shared" si="0"/>
        <v>0</v>
      </c>
      <c r="E35" s="9">
        <f t="shared" si="1"/>
        <v>0</v>
      </c>
      <c r="F35" s="10" t="e">
        <f t="shared" si="3"/>
        <v>#DIV/0!</v>
      </c>
      <c r="G35" s="10" t="e">
        <f t="shared" si="4"/>
        <v>#DIV/0!</v>
      </c>
      <c r="H35" s="27" t="s">
        <v>3</v>
      </c>
      <c r="I35" s="87" t="e">
        <f>MEDIAN(C3:C62)</f>
        <v>#NUM!</v>
      </c>
      <c r="J35" s="7"/>
      <c r="K35" s="71"/>
      <c r="L35" s="72"/>
      <c r="M35" s="72"/>
      <c r="N35" s="73"/>
      <c r="O35" s="73"/>
      <c r="P35" s="73"/>
      <c r="Q35" s="73"/>
      <c r="R35" s="73"/>
      <c r="S35" s="73"/>
      <c r="T35" s="199"/>
      <c r="U35" s="199"/>
      <c r="V35" s="199"/>
      <c r="W35" s="58"/>
      <c r="X35" s="28"/>
      <c r="Y35" s="28"/>
      <c r="Z35" s="28"/>
      <c r="AA35" s="28"/>
      <c r="AB35" s="158" t="e">
        <f t="shared" si="5"/>
        <v>#DIV/0!</v>
      </c>
      <c r="AC35" s="163" t="str">
        <f t="shared" si="6"/>
        <v/>
      </c>
      <c r="AD35" s="164" t="e">
        <f t="shared" si="7"/>
        <v>#VALUE!</v>
      </c>
    </row>
    <row r="36" spans="1:37" ht="18" x14ac:dyDescent="0.2">
      <c r="A36" s="66">
        <f t="shared" si="8"/>
        <v>34</v>
      </c>
      <c r="B36" s="89">
        <v>34</v>
      </c>
      <c r="C36" s="135"/>
      <c r="D36" s="9">
        <f t="shared" si="0"/>
        <v>0</v>
      </c>
      <c r="E36" s="9">
        <f t="shared" si="1"/>
        <v>0</v>
      </c>
      <c r="F36" s="10" t="e">
        <f t="shared" si="3"/>
        <v>#DIV/0!</v>
      </c>
      <c r="G36" s="10" t="e">
        <f t="shared" si="4"/>
        <v>#DIV/0!</v>
      </c>
      <c r="H36" s="27" t="s">
        <v>4</v>
      </c>
      <c r="I36" s="87" t="e">
        <f>AVERAGE(C3:C62)</f>
        <v>#DIV/0!</v>
      </c>
      <c r="J36" s="7"/>
      <c r="K36" s="198"/>
      <c r="L36" s="198"/>
      <c r="M36" s="198"/>
      <c r="N36" s="198"/>
      <c r="O36" s="198"/>
      <c r="P36" s="198"/>
      <c r="Q36" s="198"/>
      <c r="R36" s="198"/>
      <c r="S36" s="73"/>
      <c r="T36" s="199"/>
      <c r="U36" s="199"/>
      <c r="V36" s="199"/>
      <c r="W36" s="199"/>
      <c r="X36" s="199"/>
      <c r="Y36" s="199"/>
      <c r="Z36" s="199"/>
      <c r="AA36" s="199"/>
      <c r="AB36" s="158" t="e">
        <f t="shared" si="5"/>
        <v>#DIV/0!</v>
      </c>
      <c r="AC36" s="163" t="str">
        <f t="shared" si="6"/>
        <v/>
      </c>
      <c r="AD36" s="164" t="e">
        <f t="shared" si="7"/>
        <v>#VALUE!</v>
      </c>
    </row>
    <row r="37" spans="1:37" ht="18" x14ac:dyDescent="0.2">
      <c r="A37" s="66">
        <f t="shared" si="8"/>
        <v>35</v>
      </c>
      <c r="B37" s="89">
        <v>35</v>
      </c>
      <c r="C37" s="135"/>
      <c r="D37" s="9">
        <f t="shared" si="0"/>
        <v>0</v>
      </c>
      <c r="E37" s="9">
        <f t="shared" si="1"/>
        <v>0</v>
      </c>
      <c r="F37" s="10" t="e">
        <f t="shared" si="3"/>
        <v>#DIV/0!</v>
      </c>
      <c r="G37" s="10" t="e">
        <f t="shared" si="4"/>
        <v>#DIV/0!</v>
      </c>
      <c r="H37" s="27" t="s">
        <v>5</v>
      </c>
      <c r="I37" s="87" t="e">
        <f>MODE(C3:C62)</f>
        <v>#N/A</v>
      </c>
      <c r="J37" s="29"/>
      <c r="K37" s="198"/>
      <c r="L37" s="198"/>
      <c r="M37" s="198"/>
      <c r="N37" s="198"/>
      <c r="O37" s="198"/>
      <c r="P37" s="198"/>
      <c r="Q37" s="198"/>
      <c r="R37" s="198"/>
      <c r="S37" s="73"/>
      <c r="T37" s="199"/>
      <c r="U37" s="199"/>
      <c r="V37" s="199"/>
      <c r="W37" s="199"/>
      <c r="X37" s="199"/>
      <c r="Y37" s="199"/>
      <c r="Z37" s="199"/>
      <c r="AA37" s="199"/>
      <c r="AB37" s="158" t="e">
        <f t="shared" si="5"/>
        <v>#DIV/0!</v>
      </c>
      <c r="AC37" s="163" t="str">
        <f t="shared" si="6"/>
        <v/>
      </c>
      <c r="AD37" s="164" t="e">
        <f t="shared" si="7"/>
        <v>#VALUE!</v>
      </c>
    </row>
    <row r="38" spans="1:37" ht="18" x14ac:dyDescent="0.2">
      <c r="A38" s="66">
        <f t="shared" si="8"/>
        <v>36</v>
      </c>
      <c r="B38" s="89">
        <v>36</v>
      </c>
      <c r="C38" s="135"/>
      <c r="D38" s="9">
        <f t="shared" si="0"/>
        <v>0</v>
      </c>
      <c r="E38" s="9">
        <f t="shared" si="1"/>
        <v>0</v>
      </c>
      <c r="F38" s="10" t="e">
        <f t="shared" si="3"/>
        <v>#DIV/0!</v>
      </c>
      <c r="G38" s="10" t="e">
        <f t="shared" si="4"/>
        <v>#DIV/0!</v>
      </c>
      <c r="H38" s="27" t="s">
        <v>6</v>
      </c>
      <c r="I38" s="87">
        <f>MAX(C3:C62)</f>
        <v>0</v>
      </c>
      <c r="J38" s="29"/>
      <c r="K38" s="198"/>
      <c r="L38" s="198"/>
      <c r="M38" s="198"/>
      <c r="N38" s="198"/>
      <c r="O38" s="198"/>
      <c r="P38" s="198"/>
      <c r="Q38" s="198"/>
      <c r="R38" s="198"/>
      <c r="S38" s="73"/>
      <c r="T38" s="199"/>
      <c r="U38" s="199"/>
      <c r="V38" s="199"/>
      <c r="W38" s="199"/>
      <c r="X38" s="199"/>
      <c r="Y38" s="199"/>
      <c r="Z38" s="199"/>
      <c r="AA38" s="199"/>
      <c r="AB38" s="158" t="e">
        <f t="shared" si="5"/>
        <v>#DIV/0!</v>
      </c>
      <c r="AC38" s="163" t="str">
        <f t="shared" si="6"/>
        <v/>
      </c>
      <c r="AD38" s="164" t="e">
        <f t="shared" si="7"/>
        <v>#VALUE!</v>
      </c>
    </row>
    <row r="39" spans="1:37" ht="18" x14ac:dyDescent="0.2">
      <c r="A39" s="66">
        <f t="shared" si="8"/>
        <v>37</v>
      </c>
      <c r="B39" s="89">
        <v>37</v>
      </c>
      <c r="C39" s="135"/>
      <c r="D39" s="9">
        <f t="shared" si="0"/>
        <v>0</v>
      </c>
      <c r="E39" s="9">
        <f t="shared" si="1"/>
        <v>0</v>
      </c>
      <c r="F39" s="10" t="e">
        <f t="shared" si="3"/>
        <v>#DIV/0!</v>
      </c>
      <c r="G39" s="10" t="e">
        <f t="shared" si="4"/>
        <v>#DIV/0!</v>
      </c>
      <c r="H39" s="27" t="s">
        <v>7</v>
      </c>
      <c r="I39" s="87">
        <f>MIN(C3:C62)</f>
        <v>0</v>
      </c>
      <c r="J39" s="29"/>
      <c r="K39" s="198"/>
      <c r="L39" s="198"/>
      <c r="M39" s="198"/>
      <c r="N39" s="198"/>
      <c r="O39" s="198"/>
      <c r="P39" s="198"/>
      <c r="Q39" s="198"/>
      <c r="R39" s="198"/>
      <c r="S39" s="73"/>
      <c r="T39" s="199"/>
      <c r="U39" s="199"/>
      <c r="V39" s="199"/>
      <c r="W39" s="199"/>
      <c r="X39" s="199"/>
      <c r="Y39" s="199"/>
      <c r="Z39" s="199"/>
      <c r="AA39" s="199"/>
      <c r="AB39" s="158" t="e">
        <f t="shared" si="5"/>
        <v>#DIV/0!</v>
      </c>
      <c r="AC39" s="163" t="str">
        <f t="shared" si="6"/>
        <v/>
      </c>
      <c r="AD39" s="164" t="e">
        <f t="shared" si="7"/>
        <v>#VALUE!</v>
      </c>
    </row>
    <row r="40" spans="1:37" ht="18" x14ac:dyDescent="0.2">
      <c r="A40" s="66">
        <f t="shared" si="8"/>
        <v>38</v>
      </c>
      <c r="B40" s="89">
        <v>38</v>
      </c>
      <c r="C40" s="135"/>
      <c r="D40" s="9">
        <f t="shared" si="0"/>
        <v>0</v>
      </c>
      <c r="E40" s="9">
        <f t="shared" si="1"/>
        <v>0</v>
      </c>
      <c r="F40" s="10" t="e">
        <f t="shared" si="3"/>
        <v>#DIV/0!</v>
      </c>
      <c r="G40" s="10" t="e">
        <f t="shared" si="4"/>
        <v>#DIV/0!</v>
      </c>
      <c r="H40" s="27" t="s">
        <v>8</v>
      </c>
      <c r="I40" s="87" t="e">
        <f>STDEV(C3:C62)</f>
        <v>#DIV/0!</v>
      </c>
      <c r="J40" s="29"/>
      <c r="K40" s="198"/>
      <c r="L40" s="198"/>
      <c r="M40" s="198"/>
      <c r="N40" s="198"/>
      <c r="O40" s="198"/>
      <c r="P40" s="198"/>
      <c r="Q40" s="198"/>
      <c r="R40" s="198"/>
      <c r="S40" s="73"/>
      <c r="T40" s="199"/>
      <c r="U40" s="199"/>
      <c r="V40" s="199"/>
      <c r="W40" s="199"/>
      <c r="X40" s="199"/>
      <c r="Y40" s="199"/>
      <c r="Z40" s="199"/>
      <c r="AA40" s="199"/>
      <c r="AB40" s="158" t="e">
        <f t="shared" si="5"/>
        <v>#DIV/0!</v>
      </c>
      <c r="AC40" s="163" t="str">
        <f t="shared" si="6"/>
        <v/>
      </c>
      <c r="AD40" s="164" t="e">
        <f t="shared" si="7"/>
        <v>#VALUE!</v>
      </c>
    </row>
    <row r="41" spans="1:37" ht="15" customHeight="1" x14ac:dyDescent="0.2">
      <c r="A41" s="66">
        <f t="shared" si="8"/>
        <v>39</v>
      </c>
      <c r="B41" s="89">
        <v>39</v>
      </c>
      <c r="C41" s="135"/>
      <c r="D41" s="9">
        <f t="shared" si="0"/>
        <v>0</v>
      </c>
      <c r="E41" s="9">
        <f t="shared" si="1"/>
        <v>0</v>
      </c>
      <c r="F41" s="10" t="e">
        <f t="shared" si="3"/>
        <v>#DIV/0!</v>
      </c>
      <c r="G41" s="10" t="e">
        <f t="shared" si="4"/>
        <v>#DIV/0!</v>
      </c>
      <c r="H41" s="27" t="s">
        <v>9</v>
      </c>
      <c r="I41" s="87">
        <f>COUNTA(C3:C62)</f>
        <v>0</v>
      </c>
      <c r="J41" s="29"/>
      <c r="K41" s="202"/>
      <c r="L41" s="202"/>
      <c r="M41" s="202"/>
      <c r="N41" s="73"/>
      <c r="O41" s="74"/>
      <c r="P41" s="74"/>
      <c r="Q41" s="74"/>
      <c r="R41" s="74"/>
      <c r="S41" s="74"/>
      <c r="T41" s="199"/>
      <c r="U41" s="199"/>
      <c r="V41" s="199"/>
      <c r="W41" s="199"/>
      <c r="X41" s="30"/>
      <c r="Y41" s="30"/>
      <c r="Z41" s="30"/>
      <c r="AA41" s="30"/>
      <c r="AB41" s="158" t="e">
        <f t="shared" si="5"/>
        <v>#DIV/0!</v>
      </c>
      <c r="AC41" s="163" t="str">
        <f t="shared" si="6"/>
        <v/>
      </c>
      <c r="AD41" s="164" t="e">
        <f>NORMSINV(AC41/(MAX(AC41:AC100)+1))</f>
        <v>#VALUE!</v>
      </c>
    </row>
    <row r="42" spans="1:37" ht="18" x14ac:dyDescent="0.2">
      <c r="A42" s="66">
        <f t="shared" si="8"/>
        <v>40</v>
      </c>
      <c r="B42" s="89">
        <v>40</v>
      </c>
      <c r="C42" s="135"/>
      <c r="D42" s="9">
        <f t="shared" si="0"/>
        <v>0</v>
      </c>
      <c r="E42" s="9">
        <f t="shared" si="1"/>
        <v>0</v>
      </c>
      <c r="F42" s="10" t="e">
        <f t="shared" si="3"/>
        <v>#DIV/0!</v>
      </c>
      <c r="G42" s="10" t="e">
        <f t="shared" si="4"/>
        <v>#DIV/0!</v>
      </c>
      <c r="H42" s="27" t="s">
        <v>10</v>
      </c>
      <c r="I42" s="87" t="str">
        <f>IF(ISBLANK(C4),"",I38-I39)</f>
        <v/>
      </c>
      <c r="J42" s="29"/>
      <c r="K42" s="198"/>
      <c r="L42" s="198"/>
      <c r="M42" s="198"/>
      <c r="N42" s="198"/>
      <c r="O42" s="198"/>
      <c r="P42" s="198"/>
      <c r="Q42" s="198"/>
      <c r="R42" s="198"/>
      <c r="S42" s="74"/>
      <c r="T42" s="199"/>
      <c r="U42" s="199"/>
      <c r="V42" s="199"/>
      <c r="W42" s="199"/>
      <c r="X42" s="199"/>
      <c r="Y42" s="199"/>
      <c r="Z42" s="199"/>
      <c r="AA42" s="199"/>
      <c r="AB42" s="158" t="e">
        <f>(C42-$I$36)/$I$40</f>
        <v>#DIV/0!</v>
      </c>
      <c r="AC42" s="163" t="str">
        <f t="shared" si="6"/>
        <v/>
      </c>
      <c r="AD42" s="164" t="e">
        <f t="shared" si="7"/>
        <v>#VALUE!</v>
      </c>
    </row>
    <row r="43" spans="1:37" ht="18" x14ac:dyDescent="0.2">
      <c r="A43" s="66">
        <f t="shared" si="8"/>
        <v>41</v>
      </c>
      <c r="B43" s="89">
        <v>41</v>
      </c>
      <c r="C43" s="135"/>
      <c r="D43" s="9">
        <f t="shared" si="0"/>
        <v>0</v>
      </c>
      <c r="E43" s="9">
        <f t="shared" si="1"/>
        <v>0</v>
      </c>
      <c r="F43" s="10" t="e">
        <f t="shared" si="3"/>
        <v>#DIV/0!</v>
      </c>
      <c r="G43" s="10" t="e">
        <f t="shared" si="4"/>
        <v>#DIV/0!</v>
      </c>
      <c r="H43" s="27" t="s">
        <v>28</v>
      </c>
      <c r="I43" s="87" t="e">
        <f>I36-3*I40</f>
        <v>#DIV/0!</v>
      </c>
      <c r="J43" s="7"/>
      <c r="K43" s="198"/>
      <c r="L43" s="198"/>
      <c r="M43" s="198"/>
      <c r="N43" s="198"/>
      <c r="O43" s="198"/>
      <c r="P43" s="198"/>
      <c r="Q43" s="198"/>
      <c r="R43" s="198"/>
      <c r="S43" s="74"/>
      <c r="T43" s="199"/>
      <c r="U43" s="199"/>
      <c r="V43" s="199"/>
      <c r="W43" s="199"/>
      <c r="X43" s="199"/>
      <c r="Y43" s="199"/>
      <c r="Z43" s="199"/>
      <c r="AA43" s="199"/>
      <c r="AB43" s="158" t="e">
        <f t="shared" si="5"/>
        <v>#DIV/0!</v>
      </c>
      <c r="AC43" s="163" t="str">
        <f t="shared" si="6"/>
        <v/>
      </c>
      <c r="AD43" s="164" t="e">
        <f t="shared" si="7"/>
        <v>#VALUE!</v>
      </c>
    </row>
    <row r="44" spans="1:37" ht="18" x14ac:dyDescent="0.2">
      <c r="A44" s="66">
        <f t="shared" si="8"/>
        <v>42</v>
      </c>
      <c r="B44" s="89">
        <v>42</v>
      </c>
      <c r="C44" s="136"/>
      <c r="D44" s="9">
        <f t="shared" si="0"/>
        <v>0</v>
      </c>
      <c r="E44" s="9">
        <f t="shared" si="1"/>
        <v>0</v>
      </c>
      <c r="F44" s="10" t="e">
        <f t="shared" si="3"/>
        <v>#DIV/0!</v>
      </c>
      <c r="G44" s="10" t="e">
        <f t="shared" si="4"/>
        <v>#DIV/0!</v>
      </c>
      <c r="H44" s="27" t="s">
        <v>29</v>
      </c>
      <c r="I44" s="87" t="e">
        <f>I36+3*I40</f>
        <v>#DIV/0!</v>
      </c>
      <c r="J44" s="7"/>
      <c r="K44" s="198"/>
      <c r="L44" s="198"/>
      <c r="M44" s="198"/>
      <c r="N44" s="198"/>
      <c r="O44" s="198"/>
      <c r="P44" s="198"/>
      <c r="Q44" s="198"/>
      <c r="R44" s="198"/>
      <c r="S44" s="74"/>
      <c r="T44" s="199"/>
      <c r="U44" s="199"/>
      <c r="V44" s="199"/>
      <c r="W44" s="199"/>
      <c r="X44" s="199"/>
      <c r="Y44" s="199"/>
      <c r="Z44" s="199"/>
      <c r="AA44" s="199"/>
      <c r="AB44" s="158" t="e">
        <f t="shared" si="5"/>
        <v>#DIV/0!</v>
      </c>
      <c r="AC44" s="163" t="str">
        <f t="shared" si="6"/>
        <v/>
      </c>
      <c r="AD44" s="164" t="e">
        <f t="shared" si="7"/>
        <v>#VALUE!</v>
      </c>
    </row>
    <row r="45" spans="1:37" ht="18" x14ac:dyDescent="0.2">
      <c r="A45" s="66">
        <f t="shared" si="8"/>
        <v>43</v>
      </c>
      <c r="B45" s="89">
        <v>43</v>
      </c>
      <c r="C45" s="135"/>
      <c r="D45" s="9">
        <f t="shared" si="0"/>
        <v>0</v>
      </c>
      <c r="E45" s="9">
        <f t="shared" si="1"/>
        <v>0</v>
      </c>
      <c r="F45" s="10" t="e">
        <f t="shared" si="3"/>
        <v>#DIV/0!</v>
      </c>
      <c r="G45" s="10" t="e">
        <f t="shared" si="4"/>
        <v>#DIV/0!</v>
      </c>
      <c r="H45" s="27" t="s">
        <v>30</v>
      </c>
      <c r="I45" s="70" t="e">
        <f>1-NORMSDIST(I50)</f>
        <v>#DIV/0!</v>
      </c>
      <c r="J45" s="7"/>
      <c r="K45" s="198"/>
      <c r="L45" s="198"/>
      <c r="M45" s="198"/>
      <c r="N45" s="198"/>
      <c r="O45" s="198"/>
      <c r="P45" s="198"/>
      <c r="Q45" s="198"/>
      <c r="R45" s="198"/>
      <c r="S45" s="74"/>
      <c r="T45" s="199"/>
      <c r="U45" s="199"/>
      <c r="V45" s="199"/>
      <c r="W45" s="199"/>
      <c r="X45" s="199"/>
      <c r="Y45" s="199"/>
      <c r="Z45" s="199"/>
      <c r="AA45" s="199"/>
      <c r="AB45" s="158" t="e">
        <f t="shared" si="5"/>
        <v>#DIV/0!</v>
      </c>
      <c r="AC45" s="163" t="str">
        <f>IF(C45="","",RANK(C45,$C$3:$C$62,TRUE))</f>
        <v/>
      </c>
      <c r="AD45" s="164" t="e">
        <f t="shared" si="7"/>
        <v>#VALUE!</v>
      </c>
    </row>
    <row r="46" spans="1:37" ht="18" x14ac:dyDescent="0.2">
      <c r="A46" s="66">
        <f t="shared" si="8"/>
        <v>44</v>
      </c>
      <c r="B46" s="89">
        <v>44</v>
      </c>
      <c r="C46" s="135"/>
      <c r="D46" s="9">
        <f t="shared" si="0"/>
        <v>0</v>
      </c>
      <c r="E46" s="9">
        <f t="shared" si="1"/>
        <v>0</v>
      </c>
      <c r="F46" s="10" t="e">
        <f t="shared" si="3"/>
        <v>#DIV/0!</v>
      </c>
      <c r="G46" s="10" t="e">
        <f t="shared" si="4"/>
        <v>#DIV/0!</v>
      </c>
      <c r="H46" s="27" t="s">
        <v>31</v>
      </c>
      <c r="I46" s="70" t="e">
        <f>1-NORMSDIST(I51)</f>
        <v>#DIV/0!</v>
      </c>
      <c r="J46" s="7"/>
      <c r="K46" s="198"/>
      <c r="L46" s="198"/>
      <c r="M46" s="198"/>
      <c r="N46" s="198"/>
      <c r="O46" s="198"/>
      <c r="P46" s="198"/>
      <c r="Q46" s="198"/>
      <c r="R46" s="198"/>
      <c r="S46" s="74"/>
      <c r="T46" s="199"/>
      <c r="U46" s="199"/>
      <c r="V46" s="199"/>
      <c r="W46" s="199"/>
      <c r="X46" s="199"/>
      <c r="Y46" s="199"/>
      <c r="Z46" s="199"/>
      <c r="AA46" s="199"/>
      <c r="AB46" s="158" t="e">
        <f t="shared" si="5"/>
        <v>#DIV/0!</v>
      </c>
      <c r="AC46" s="163" t="str">
        <f t="shared" si="6"/>
        <v/>
      </c>
      <c r="AD46" s="164" t="e">
        <f t="shared" si="7"/>
        <v>#VALUE!</v>
      </c>
    </row>
    <row r="47" spans="1:37" ht="18" x14ac:dyDescent="0.2">
      <c r="A47" s="66">
        <f t="shared" si="8"/>
        <v>45</v>
      </c>
      <c r="B47" s="89">
        <v>45</v>
      </c>
      <c r="C47" s="135"/>
      <c r="D47" s="9">
        <f t="shared" si="0"/>
        <v>0</v>
      </c>
      <c r="E47" s="9">
        <f t="shared" si="1"/>
        <v>0</v>
      </c>
      <c r="F47" s="10" t="e">
        <f t="shared" si="3"/>
        <v>#DIV/0!</v>
      </c>
      <c r="G47" s="10" t="e">
        <f t="shared" si="4"/>
        <v>#DIV/0!</v>
      </c>
      <c r="H47" s="27" t="s">
        <v>32</v>
      </c>
      <c r="I47" s="87" t="e">
        <f>(T2-T1)/(6*I40)</f>
        <v>#DIV/0!</v>
      </c>
      <c r="J47" s="7"/>
      <c r="K47" s="74"/>
      <c r="L47" s="74"/>
      <c r="M47" s="71"/>
      <c r="N47" s="71"/>
      <c r="O47" s="71"/>
      <c r="P47" s="69"/>
      <c r="Q47" s="69"/>
      <c r="R47" s="69"/>
      <c r="S47" s="69"/>
      <c r="T47" s="218"/>
      <c r="U47" s="218"/>
      <c r="V47" s="218"/>
      <c r="W47" s="218"/>
      <c r="X47" s="31"/>
      <c r="Y47" s="31"/>
      <c r="Z47" s="31"/>
      <c r="AA47" s="31"/>
      <c r="AB47" s="158" t="e">
        <f t="shared" si="5"/>
        <v>#DIV/0!</v>
      </c>
      <c r="AC47" s="163" t="str">
        <f t="shared" si="6"/>
        <v/>
      </c>
      <c r="AD47" s="164" t="e">
        <f t="shared" si="7"/>
        <v>#VALUE!</v>
      </c>
    </row>
    <row r="48" spans="1:37" ht="18" x14ac:dyDescent="0.2">
      <c r="A48" s="66">
        <f t="shared" si="8"/>
        <v>46</v>
      </c>
      <c r="B48" s="89">
        <v>46</v>
      </c>
      <c r="C48" s="141"/>
      <c r="D48" s="9">
        <f t="shared" si="0"/>
        <v>0</v>
      </c>
      <c r="E48" s="9">
        <f t="shared" si="1"/>
        <v>0</v>
      </c>
      <c r="F48" s="10" t="e">
        <f t="shared" si="3"/>
        <v>#DIV/0!</v>
      </c>
      <c r="G48" s="10" t="e">
        <f t="shared" si="4"/>
        <v>#DIV/0!</v>
      </c>
      <c r="H48" s="27" t="s">
        <v>33</v>
      </c>
      <c r="I48" s="87">
        <f>MIN(H50:H51)</f>
        <v>0</v>
      </c>
      <c r="J48" s="7"/>
      <c r="K48" s="75"/>
      <c r="L48" s="72"/>
      <c r="M48" s="72"/>
      <c r="N48" s="72"/>
      <c r="O48" s="72"/>
      <c r="P48" s="72"/>
      <c r="Q48" s="72"/>
      <c r="R48" s="72"/>
      <c r="S48" s="69"/>
      <c r="T48" s="218"/>
      <c r="U48" s="218"/>
      <c r="V48" s="218"/>
      <c r="W48" s="218"/>
      <c r="X48" s="31"/>
      <c r="Y48" s="31"/>
      <c r="Z48" s="31"/>
      <c r="AA48" s="31"/>
      <c r="AB48" s="158" t="e">
        <f t="shared" si="5"/>
        <v>#DIV/0!</v>
      </c>
      <c r="AC48" s="163" t="str">
        <f t="shared" si="6"/>
        <v/>
      </c>
      <c r="AD48" s="164" t="e">
        <f t="shared" si="7"/>
        <v>#VALUE!</v>
      </c>
      <c r="AK48" s="1"/>
    </row>
    <row r="49" spans="1:30" ht="16" x14ac:dyDescent="0.2">
      <c r="A49" s="66">
        <f t="shared" si="8"/>
        <v>47</v>
      </c>
      <c r="B49" s="89">
        <v>47</v>
      </c>
      <c r="C49" s="141"/>
      <c r="D49" s="9">
        <f t="shared" si="0"/>
        <v>0</v>
      </c>
      <c r="E49" s="9">
        <f t="shared" si="1"/>
        <v>0</v>
      </c>
      <c r="F49" s="10" t="e">
        <f t="shared" si="3"/>
        <v>#DIV/0!</v>
      </c>
      <c r="G49" s="10" t="e">
        <f t="shared" si="4"/>
        <v>#DIV/0!</v>
      </c>
      <c r="H49" s="213"/>
      <c r="I49" s="213"/>
      <c r="J49" s="9"/>
      <c r="K49" s="101"/>
      <c r="L49" s="115"/>
      <c r="M49" s="115"/>
      <c r="N49" s="115"/>
      <c r="O49" s="115"/>
      <c r="P49" s="115"/>
      <c r="Q49" s="115"/>
      <c r="R49" s="115"/>
      <c r="S49" s="116"/>
      <c r="T49" s="217"/>
      <c r="U49" s="217"/>
      <c r="V49" s="217"/>
      <c r="W49" s="217"/>
      <c r="X49" s="217"/>
      <c r="Y49" s="217"/>
      <c r="Z49" s="217"/>
      <c r="AA49" s="217"/>
      <c r="AB49" s="158" t="e">
        <f t="shared" si="5"/>
        <v>#DIV/0!</v>
      </c>
      <c r="AC49" s="163" t="str">
        <f t="shared" si="6"/>
        <v/>
      </c>
      <c r="AD49" s="164" t="e">
        <f t="shared" si="7"/>
        <v>#VALUE!</v>
      </c>
    </row>
    <row r="50" spans="1:30" ht="18" x14ac:dyDescent="0.2">
      <c r="A50" s="66">
        <f t="shared" si="8"/>
        <v>48</v>
      </c>
      <c r="B50" s="89">
        <v>48</v>
      </c>
      <c r="C50" s="141"/>
      <c r="D50" s="9">
        <f t="shared" si="0"/>
        <v>0</v>
      </c>
      <c r="E50" s="9">
        <f t="shared" si="1"/>
        <v>0</v>
      </c>
      <c r="F50" s="10" t="e">
        <f t="shared" si="3"/>
        <v>#DIV/0!</v>
      </c>
      <c r="G50" s="10" t="e">
        <f t="shared" si="4"/>
        <v>#DIV/0!</v>
      </c>
      <c r="H50" s="110" t="str">
        <f>IF(ISBLANK(T2),"",(T2-I36)/(3*I40))</f>
        <v/>
      </c>
      <c r="I50" s="111" t="e">
        <f>(T2-I36)/I40</f>
        <v>#DIV/0!</v>
      </c>
      <c r="J50" s="45"/>
      <c r="K50" s="101"/>
      <c r="L50" s="115"/>
      <c r="M50" s="115"/>
      <c r="N50" s="115"/>
      <c r="O50" s="115"/>
      <c r="P50" s="115"/>
      <c r="Q50" s="115"/>
      <c r="R50" s="115"/>
      <c r="S50" s="116"/>
      <c r="T50" s="217"/>
      <c r="U50" s="217"/>
      <c r="V50" s="217"/>
      <c r="W50" s="217"/>
      <c r="X50" s="217"/>
      <c r="Y50" s="217"/>
      <c r="Z50" s="217"/>
      <c r="AA50" s="217"/>
      <c r="AB50" s="158" t="e">
        <f t="shared" si="5"/>
        <v>#DIV/0!</v>
      </c>
      <c r="AC50" s="163" t="str">
        <f t="shared" si="6"/>
        <v/>
      </c>
      <c r="AD50" s="164" t="e">
        <f t="shared" si="7"/>
        <v>#VALUE!</v>
      </c>
    </row>
    <row r="51" spans="1:30" ht="18" x14ac:dyDescent="0.2">
      <c r="A51" s="66">
        <f t="shared" si="8"/>
        <v>49</v>
      </c>
      <c r="B51" s="148">
        <v>49</v>
      </c>
      <c r="C51" s="90"/>
      <c r="D51" s="9">
        <f t="shared" si="0"/>
        <v>0</v>
      </c>
      <c r="E51" s="9">
        <f t="shared" si="1"/>
        <v>0</v>
      </c>
      <c r="F51" s="10" t="e">
        <f t="shared" si="3"/>
        <v>#DIV/0!</v>
      </c>
      <c r="G51" s="10" t="e">
        <f t="shared" si="4"/>
        <v>#DIV/0!</v>
      </c>
      <c r="H51" s="112" t="str">
        <f>IF(ISBLANK(T1),"",(I36-T1)/(3*I40))</f>
        <v/>
      </c>
      <c r="I51" s="111" t="e">
        <f>(I36-T1)/I40</f>
        <v>#DIV/0!</v>
      </c>
      <c r="J51" s="45"/>
      <c r="K51" s="101"/>
      <c r="L51" s="115"/>
      <c r="M51" s="115"/>
      <c r="N51" s="115"/>
      <c r="O51" s="115"/>
      <c r="P51" s="115"/>
      <c r="Q51" s="115"/>
      <c r="R51" s="115"/>
      <c r="S51" s="116"/>
      <c r="T51" s="217"/>
      <c r="U51" s="217"/>
      <c r="V51" s="217"/>
      <c r="W51" s="217"/>
      <c r="X51" s="217"/>
      <c r="Y51" s="217"/>
      <c r="Z51" s="217"/>
      <c r="AA51" s="217"/>
      <c r="AB51" s="158" t="e">
        <f t="shared" si="5"/>
        <v>#DIV/0!</v>
      </c>
      <c r="AC51" s="163" t="str">
        <f t="shared" si="6"/>
        <v/>
      </c>
      <c r="AD51" s="164" t="e">
        <f t="shared" si="7"/>
        <v>#VALUE!</v>
      </c>
    </row>
    <row r="52" spans="1:30" ht="16" x14ac:dyDescent="0.2">
      <c r="A52" s="66">
        <f t="shared" si="8"/>
        <v>50</v>
      </c>
      <c r="B52" s="148">
        <v>50</v>
      </c>
      <c r="C52" s="91"/>
      <c r="D52" s="9">
        <f t="shared" si="0"/>
        <v>0</v>
      </c>
      <c r="E52" s="9">
        <f t="shared" si="1"/>
        <v>0</v>
      </c>
      <c r="F52" s="10" t="e">
        <f t="shared" si="3"/>
        <v>#DIV/0!</v>
      </c>
      <c r="G52" s="10" t="e">
        <f t="shared" si="4"/>
        <v>#DIV/0!</v>
      </c>
      <c r="H52" s="113"/>
      <c r="I52" s="113"/>
      <c r="J52" s="45"/>
      <c r="K52" s="101"/>
      <c r="L52" s="115"/>
      <c r="M52" s="115"/>
      <c r="N52" s="115"/>
      <c r="O52" s="115"/>
      <c r="P52" s="115"/>
      <c r="Q52" s="115"/>
      <c r="R52" s="115"/>
      <c r="S52" s="116"/>
      <c r="T52" s="217"/>
      <c r="U52" s="217"/>
      <c r="V52" s="217"/>
      <c r="W52" s="217"/>
      <c r="X52" s="217"/>
      <c r="Y52" s="217"/>
      <c r="Z52" s="217"/>
      <c r="AA52" s="217"/>
      <c r="AB52" s="158" t="e">
        <f t="shared" si="5"/>
        <v>#DIV/0!</v>
      </c>
      <c r="AC52" s="163" t="str">
        <f t="shared" si="6"/>
        <v/>
      </c>
      <c r="AD52" s="164" t="e">
        <f t="shared" si="7"/>
        <v>#VALUE!</v>
      </c>
    </row>
    <row r="53" spans="1:30" ht="18" x14ac:dyDescent="0.2">
      <c r="A53" s="66">
        <f t="shared" si="8"/>
        <v>51</v>
      </c>
      <c r="B53" s="148">
        <v>51</v>
      </c>
      <c r="C53" s="90"/>
      <c r="D53" s="9">
        <f t="shared" si="0"/>
        <v>0</v>
      </c>
      <c r="E53" s="9">
        <f t="shared" si="1"/>
        <v>0</v>
      </c>
      <c r="F53" s="10" t="e">
        <f t="shared" si="3"/>
        <v>#DIV/0!</v>
      </c>
      <c r="G53" s="10" t="e">
        <f t="shared" si="4"/>
        <v>#DIV/0!</v>
      </c>
      <c r="H53" s="111" t="s">
        <v>21</v>
      </c>
      <c r="I53" s="114">
        <f>ROUND(SQRT(I41),0.5)</f>
        <v>0</v>
      </c>
      <c r="J53" s="45"/>
      <c r="K53" s="216"/>
      <c r="L53" s="216"/>
      <c r="M53" s="216"/>
      <c r="N53" s="79"/>
      <c r="O53" s="79"/>
      <c r="P53" s="79"/>
      <c r="Q53" s="79"/>
      <c r="R53" s="79"/>
      <c r="S53" s="80"/>
      <c r="T53" s="212"/>
      <c r="U53" s="212"/>
      <c r="V53" s="81"/>
      <c r="W53" s="82"/>
      <c r="X53" s="81"/>
      <c r="Y53" s="81"/>
      <c r="Z53" s="81"/>
      <c r="AA53" s="81"/>
      <c r="AB53" s="158" t="e">
        <f t="shared" si="5"/>
        <v>#DIV/0!</v>
      </c>
      <c r="AC53" s="163" t="str">
        <f t="shared" si="6"/>
        <v/>
      </c>
      <c r="AD53" s="164" t="e">
        <f t="shared" si="7"/>
        <v>#VALUE!</v>
      </c>
    </row>
    <row r="54" spans="1:30" ht="18" x14ac:dyDescent="0.2">
      <c r="A54" s="66">
        <f t="shared" si="8"/>
        <v>52</v>
      </c>
      <c r="B54" s="148">
        <v>52</v>
      </c>
      <c r="C54" s="90"/>
      <c r="D54" s="9">
        <f t="shared" si="0"/>
        <v>0</v>
      </c>
      <c r="E54" s="9">
        <f t="shared" si="1"/>
        <v>0</v>
      </c>
      <c r="F54" s="10" t="e">
        <f t="shared" si="3"/>
        <v>#DIV/0!</v>
      </c>
      <c r="G54" s="10" t="e">
        <f t="shared" si="4"/>
        <v>#DIV/0!</v>
      </c>
      <c r="H54" s="111" t="s">
        <v>11</v>
      </c>
      <c r="I54" s="114" t="e">
        <f>ROUND(I42/I53,3)</f>
        <v>#VALUE!</v>
      </c>
      <c r="J54" s="45"/>
      <c r="K54" s="215"/>
      <c r="L54" s="215"/>
      <c r="M54" s="215"/>
      <c r="N54" s="215"/>
      <c r="O54" s="215"/>
      <c r="P54" s="215"/>
      <c r="Q54" s="215"/>
      <c r="R54" s="215"/>
      <c r="S54" s="80"/>
      <c r="T54" s="214"/>
      <c r="U54" s="212"/>
      <c r="V54" s="212"/>
      <c r="W54" s="212"/>
      <c r="X54" s="212"/>
      <c r="Y54" s="212"/>
      <c r="Z54" s="81"/>
      <c r="AA54" s="81"/>
      <c r="AB54" s="158" t="e">
        <f t="shared" si="5"/>
        <v>#DIV/0!</v>
      </c>
      <c r="AC54" s="163" t="str">
        <f t="shared" si="6"/>
        <v/>
      </c>
      <c r="AD54" s="164" t="e">
        <f t="shared" si="7"/>
        <v>#VALUE!</v>
      </c>
    </row>
    <row r="55" spans="1:30" ht="18" x14ac:dyDescent="0.2">
      <c r="A55" s="66">
        <f t="shared" si="8"/>
        <v>53</v>
      </c>
      <c r="B55" s="148">
        <v>53</v>
      </c>
      <c r="C55" s="90"/>
      <c r="D55" s="9">
        <f t="shared" si="0"/>
        <v>0</v>
      </c>
      <c r="E55" s="9">
        <f t="shared" si="1"/>
        <v>0</v>
      </c>
      <c r="F55" s="10" t="e">
        <f t="shared" si="3"/>
        <v>#DIV/0!</v>
      </c>
      <c r="G55" s="10" t="e">
        <f t="shared" si="4"/>
        <v>#DIV/0!</v>
      </c>
      <c r="H55" s="111" t="s">
        <v>12</v>
      </c>
      <c r="I55" s="114">
        <f>I39-T5/2</f>
        <v>-5.0000000000000001E-4</v>
      </c>
      <c r="J55" s="45"/>
      <c r="K55" s="215"/>
      <c r="L55" s="215"/>
      <c r="M55" s="215"/>
      <c r="N55" s="215"/>
      <c r="O55" s="215"/>
      <c r="P55" s="215"/>
      <c r="Q55" s="215"/>
      <c r="R55" s="215"/>
      <c r="S55" s="80"/>
      <c r="T55" s="212"/>
      <c r="U55" s="212"/>
      <c r="V55" s="212"/>
      <c r="W55" s="212"/>
      <c r="X55" s="212"/>
      <c r="Y55" s="212"/>
      <c r="Z55" s="81"/>
      <c r="AA55" s="81"/>
      <c r="AB55" s="158" t="e">
        <f t="shared" si="5"/>
        <v>#DIV/0!</v>
      </c>
      <c r="AC55" s="163" t="str">
        <f t="shared" si="6"/>
        <v/>
      </c>
      <c r="AD55" s="164" t="e">
        <f t="shared" si="7"/>
        <v>#VALUE!</v>
      </c>
    </row>
    <row r="56" spans="1:30" ht="16" x14ac:dyDescent="0.2">
      <c r="A56" s="66">
        <f t="shared" si="8"/>
        <v>54</v>
      </c>
      <c r="B56" s="148">
        <v>54</v>
      </c>
      <c r="C56" s="90"/>
      <c r="D56" s="9">
        <f t="shared" si="0"/>
        <v>0</v>
      </c>
      <c r="E56" s="9">
        <f t="shared" si="1"/>
        <v>0</v>
      </c>
      <c r="F56" s="10" t="e">
        <f t="shared" si="3"/>
        <v>#DIV/0!</v>
      </c>
      <c r="G56" s="10" t="e">
        <f t="shared" si="4"/>
        <v>#DIV/0!</v>
      </c>
      <c r="H56" s="113"/>
      <c r="I56" s="113"/>
      <c r="J56" s="45"/>
      <c r="K56" s="215"/>
      <c r="L56" s="215"/>
      <c r="M56" s="215"/>
      <c r="N56" s="215"/>
      <c r="O56" s="215"/>
      <c r="P56" s="215"/>
      <c r="Q56" s="215"/>
      <c r="R56" s="215"/>
      <c r="S56" s="80"/>
      <c r="T56" s="212"/>
      <c r="U56" s="212"/>
      <c r="V56" s="212"/>
      <c r="W56" s="212"/>
      <c r="X56" s="212"/>
      <c r="Y56" s="212"/>
      <c r="Z56" s="212"/>
      <c r="AA56" s="212"/>
      <c r="AB56" s="158" t="e">
        <f t="shared" si="5"/>
        <v>#DIV/0!</v>
      </c>
      <c r="AC56" s="163" t="str">
        <f t="shared" si="6"/>
        <v/>
      </c>
      <c r="AD56" s="164" t="e">
        <f t="shared" si="7"/>
        <v>#VALUE!</v>
      </c>
    </row>
    <row r="57" spans="1:30" ht="16" x14ac:dyDescent="0.2">
      <c r="A57" s="66">
        <f t="shared" si="8"/>
        <v>55</v>
      </c>
      <c r="B57" s="148">
        <v>55</v>
      </c>
      <c r="C57" s="90"/>
      <c r="D57" s="9">
        <f t="shared" si="0"/>
        <v>0</v>
      </c>
      <c r="E57" s="9">
        <f t="shared" si="1"/>
        <v>0</v>
      </c>
      <c r="F57" s="10" t="e">
        <f t="shared" si="3"/>
        <v>#DIV/0!</v>
      </c>
      <c r="G57" s="10" t="e">
        <f t="shared" si="4"/>
        <v>#DIV/0!</v>
      </c>
      <c r="H57" s="113"/>
      <c r="I57" s="113"/>
      <c r="J57" s="45"/>
      <c r="K57" s="215"/>
      <c r="L57" s="215"/>
      <c r="M57" s="215"/>
      <c r="N57" s="215"/>
      <c r="O57" s="215"/>
      <c r="P57" s="215"/>
      <c r="Q57" s="215"/>
      <c r="R57" s="215"/>
      <c r="S57" s="80"/>
      <c r="T57" s="81"/>
      <c r="U57" s="81"/>
      <c r="V57" s="81"/>
      <c r="W57" s="107"/>
      <c r="X57" s="106"/>
      <c r="Y57" s="106"/>
      <c r="Z57" s="106"/>
      <c r="AA57" s="106"/>
      <c r="AB57" s="158" t="e">
        <f t="shared" si="5"/>
        <v>#DIV/0!</v>
      </c>
      <c r="AC57" s="163" t="str">
        <f t="shared" si="6"/>
        <v/>
      </c>
      <c r="AD57" s="164" t="e">
        <f t="shared" si="7"/>
        <v>#VALUE!</v>
      </c>
    </row>
    <row r="58" spans="1:30" ht="16" x14ac:dyDescent="0.2">
      <c r="A58" s="66">
        <f t="shared" si="8"/>
        <v>56</v>
      </c>
      <c r="B58" s="148">
        <v>56</v>
      </c>
      <c r="C58" s="90"/>
      <c r="D58" s="9">
        <f t="shared" si="0"/>
        <v>0</v>
      </c>
      <c r="E58" s="9">
        <f t="shared" si="1"/>
        <v>0</v>
      </c>
      <c r="F58" s="10" t="e">
        <f t="shared" si="3"/>
        <v>#DIV/0!</v>
      </c>
      <c r="G58" s="10" t="e">
        <f t="shared" si="4"/>
        <v>#DIV/0!</v>
      </c>
      <c r="H58" s="113"/>
      <c r="I58" s="113"/>
      <c r="J58" s="45"/>
      <c r="K58" s="215"/>
      <c r="L58" s="215"/>
      <c r="M58" s="215"/>
      <c r="N58" s="215"/>
      <c r="O58" s="215"/>
      <c r="P58" s="215"/>
      <c r="Q58" s="215"/>
      <c r="R58" s="215"/>
      <c r="S58" s="80"/>
      <c r="T58" s="81"/>
      <c r="U58" s="81"/>
      <c r="V58" s="81"/>
      <c r="W58" s="107"/>
      <c r="X58" s="106"/>
      <c r="Y58" s="106"/>
      <c r="Z58" s="106"/>
      <c r="AA58" s="106"/>
      <c r="AB58" s="158" t="e">
        <f t="shared" si="5"/>
        <v>#DIV/0!</v>
      </c>
      <c r="AC58" s="163" t="str">
        <f t="shared" si="6"/>
        <v/>
      </c>
      <c r="AD58" s="164" t="e">
        <f t="shared" si="7"/>
        <v>#VALUE!</v>
      </c>
    </row>
    <row r="59" spans="1:30" x14ac:dyDescent="0.2">
      <c r="A59" s="66">
        <f t="shared" si="8"/>
        <v>57</v>
      </c>
      <c r="B59" s="148">
        <v>57</v>
      </c>
      <c r="C59" s="92"/>
      <c r="D59" s="9">
        <f t="shared" si="0"/>
        <v>0</v>
      </c>
      <c r="E59" s="9">
        <f t="shared" si="1"/>
        <v>0</v>
      </c>
      <c r="F59" s="10" t="e">
        <f t="shared" si="3"/>
        <v>#DIV/0!</v>
      </c>
      <c r="G59" s="10" t="e">
        <f t="shared" si="4"/>
        <v>#DIV/0!</v>
      </c>
      <c r="H59" s="45"/>
      <c r="I59" s="45"/>
      <c r="J59" s="45"/>
      <c r="K59" s="83"/>
      <c r="L59" s="84"/>
      <c r="M59" s="84"/>
      <c r="N59" s="84"/>
      <c r="O59" s="84"/>
      <c r="P59" s="84"/>
      <c r="Q59" s="84"/>
      <c r="R59" s="84"/>
      <c r="S59" s="84"/>
      <c r="T59" s="85"/>
      <c r="U59" s="85"/>
      <c r="V59" s="85"/>
      <c r="W59" s="109"/>
      <c r="X59" s="108"/>
      <c r="Y59" s="108"/>
      <c r="Z59" s="108"/>
      <c r="AA59" s="108"/>
      <c r="AB59" s="158" t="e">
        <f t="shared" si="5"/>
        <v>#DIV/0!</v>
      </c>
      <c r="AC59" s="163" t="str">
        <f t="shared" si="6"/>
        <v/>
      </c>
      <c r="AD59" s="164" t="e">
        <f t="shared" si="7"/>
        <v>#VALUE!</v>
      </c>
    </row>
    <row r="60" spans="1:30" x14ac:dyDescent="0.2">
      <c r="A60" s="66">
        <f t="shared" si="8"/>
        <v>58</v>
      </c>
      <c r="B60" s="148">
        <v>58</v>
      </c>
      <c r="C60" s="92"/>
      <c r="D60" s="9">
        <f t="shared" si="0"/>
        <v>0</v>
      </c>
      <c r="E60" s="9">
        <f t="shared" si="1"/>
        <v>0</v>
      </c>
      <c r="F60" s="10" t="e">
        <f t="shared" si="3"/>
        <v>#DIV/0!</v>
      </c>
      <c r="G60" s="10" t="e">
        <f t="shared" si="4"/>
        <v>#DIV/0!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4"/>
      <c r="U60" s="44"/>
      <c r="V60" s="44" t="s">
        <v>6</v>
      </c>
      <c r="W60" s="104">
        <f>(MAX(E65:AA65))</f>
        <v>0</v>
      </c>
      <c r="X60" s="103">
        <f>T1</f>
        <v>0</v>
      </c>
      <c r="Y60" s="103"/>
      <c r="Z60" s="103"/>
      <c r="AA60" s="103"/>
      <c r="AB60" s="158" t="e">
        <f t="shared" si="5"/>
        <v>#DIV/0!</v>
      </c>
      <c r="AC60" s="163" t="str">
        <f t="shared" si="6"/>
        <v/>
      </c>
      <c r="AD60" s="164" t="e">
        <f t="shared" si="7"/>
        <v>#VALUE!</v>
      </c>
    </row>
    <row r="61" spans="1:30" x14ac:dyDescent="0.2">
      <c r="A61" s="66">
        <f t="shared" si="8"/>
        <v>59</v>
      </c>
      <c r="B61" s="148"/>
      <c r="C61" s="92"/>
      <c r="D61" s="9">
        <f t="shared" si="0"/>
        <v>0</v>
      </c>
      <c r="E61" s="9">
        <f t="shared" si="1"/>
        <v>0</v>
      </c>
      <c r="F61" s="10" t="e">
        <f t="shared" si="3"/>
        <v>#DIV/0!</v>
      </c>
      <c r="G61" s="10" t="e">
        <f t="shared" si="4"/>
        <v>#DIV/0!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105"/>
      <c r="X61" s="102">
        <f>T2</f>
        <v>0</v>
      </c>
      <c r="Y61" s="102"/>
      <c r="Z61" s="102"/>
      <c r="AA61" s="102"/>
      <c r="AB61" s="158" t="e">
        <f t="shared" si="5"/>
        <v>#DIV/0!</v>
      </c>
      <c r="AC61" s="163" t="str">
        <f t="shared" si="6"/>
        <v/>
      </c>
      <c r="AD61" s="164" t="e">
        <f t="shared" si="7"/>
        <v>#VALUE!</v>
      </c>
    </row>
    <row r="62" spans="1:30" x14ac:dyDescent="0.2">
      <c r="A62" s="66">
        <f t="shared" si="8"/>
        <v>60</v>
      </c>
      <c r="B62" s="149"/>
      <c r="C62" s="93"/>
      <c r="D62" s="9">
        <f t="shared" si="0"/>
        <v>0</v>
      </c>
      <c r="E62" s="9">
        <f t="shared" si="1"/>
        <v>0</v>
      </c>
      <c r="F62" s="10" t="e">
        <f t="shared" si="3"/>
        <v>#DIV/0!</v>
      </c>
      <c r="G62" s="10" t="e">
        <f t="shared" si="4"/>
        <v>#DIV/0!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105"/>
      <c r="X62" s="102"/>
      <c r="Y62" s="102"/>
      <c r="Z62" s="102"/>
      <c r="AA62" s="102"/>
      <c r="AB62" s="158" t="e">
        <f t="shared" si="5"/>
        <v>#DIV/0!</v>
      </c>
      <c r="AC62" s="163" t="str">
        <f t="shared" si="6"/>
        <v/>
      </c>
      <c r="AD62" s="164" t="e">
        <f t="shared" si="7"/>
        <v>#VALUE!</v>
      </c>
    </row>
    <row r="63" spans="1:30" s="36" customFormat="1" x14ac:dyDescent="0.2">
      <c r="A63" s="35" t="s">
        <v>13</v>
      </c>
      <c r="D63" s="86" t="e">
        <f t="shared" ref="D63:K63" si="9">E63-$I$54</f>
        <v>#VALUE!</v>
      </c>
      <c r="E63" s="86" t="e">
        <f t="shared" si="9"/>
        <v>#VALUE!</v>
      </c>
      <c r="F63" s="86" t="e">
        <f t="shared" si="9"/>
        <v>#VALUE!</v>
      </c>
      <c r="G63" s="86" t="e">
        <f t="shared" si="9"/>
        <v>#VALUE!</v>
      </c>
      <c r="H63" s="86" t="e">
        <f t="shared" si="9"/>
        <v>#VALUE!</v>
      </c>
      <c r="I63" s="86" t="e">
        <f t="shared" si="9"/>
        <v>#VALUE!</v>
      </c>
      <c r="J63" s="86" t="e">
        <f t="shared" si="9"/>
        <v>#VALUE!</v>
      </c>
      <c r="K63" s="86" t="e">
        <f t="shared" si="9"/>
        <v>#VALUE!</v>
      </c>
      <c r="L63" s="86">
        <f>I55</f>
        <v>-5.0000000000000001E-4</v>
      </c>
      <c r="M63" s="86" t="e">
        <f t="shared" ref="M63:AA63" si="10">L63+$I$54</f>
        <v>#VALUE!</v>
      </c>
      <c r="N63" s="86" t="e">
        <f t="shared" si="10"/>
        <v>#VALUE!</v>
      </c>
      <c r="O63" s="86" t="e">
        <f t="shared" si="10"/>
        <v>#VALUE!</v>
      </c>
      <c r="P63" s="86" t="e">
        <f t="shared" si="10"/>
        <v>#VALUE!</v>
      </c>
      <c r="Q63" s="86" t="e">
        <f t="shared" si="10"/>
        <v>#VALUE!</v>
      </c>
      <c r="R63" s="86" t="e">
        <f t="shared" si="10"/>
        <v>#VALUE!</v>
      </c>
      <c r="S63" s="86" t="e">
        <f t="shared" si="10"/>
        <v>#VALUE!</v>
      </c>
      <c r="T63" s="86" t="e">
        <f t="shared" si="10"/>
        <v>#VALUE!</v>
      </c>
      <c r="U63" s="86" t="e">
        <f t="shared" si="10"/>
        <v>#VALUE!</v>
      </c>
      <c r="V63" s="86" t="e">
        <f t="shared" si="10"/>
        <v>#VALUE!</v>
      </c>
      <c r="W63" s="86" t="e">
        <f t="shared" si="10"/>
        <v>#VALUE!</v>
      </c>
      <c r="X63" s="86" t="e">
        <f t="shared" si="10"/>
        <v>#VALUE!</v>
      </c>
      <c r="Y63" s="86" t="e">
        <f t="shared" si="10"/>
        <v>#VALUE!</v>
      </c>
      <c r="Z63" s="86" t="e">
        <f t="shared" si="10"/>
        <v>#VALUE!</v>
      </c>
      <c r="AA63" s="86" t="e">
        <f t="shared" si="10"/>
        <v>#VALUE!</v>
      </c>
      <c r="AB63" s="160"/>
      <c r="AC63" s="161"/>
      <c r="AD63" s="161"/>
    </row>
    <row r="64" spans="1:30" s="36" customFormat="1" x14ac:dyDescent="0.2">
      <c r="A64" s="35" t="s">
        <v>15</v>
      </c>
      <c r="D64" s="86"/>
      <c r="E64" s="86" t="e">
        <f t="shared" ref="E64:AA64" si="11">IF(E63="","",D63+$I54/2)</f>
        <v>#VALUE!</v>
      </c>
      <c r="F64" s="86" t="e">
        <f t="shared" si="11"/>
        <v>#VALUE!</v>
      </c>
      <c r="G64" s="86" t="e">
        <f t="shared" si="11"/>
        <v>#VALUE!</v>
      </c>
      <c r="H64" s="86" t="e">
        <f t="shared" si="11"/>
        <v>#VALUE!</v>
      </c>
      <c r="I64" s="86" t="e">
        <f t="shared" si="11"/>
        <v>#VALUE!</v>
      </c>
      <c r="J64" s="86" t="e">
        <f t="shared" si="11"/>
        <v>#VALUE!</v>
      </c>
      <c r="K64" s="86" t="e">
        <f t="shared" si="11"/>
        <v>#VALUE!</v>
      </c>
      <c r="L64" s="86" t="e">
        <f t="shared" si="11"/>
        <v>#VALUE!</v>
      </c>
      <c r="M64" s="86" t="e">
        <f t="shared" si="11"/>
        <v>#VALUE!</v>
      </c>
      <c r="N64" s="86" t="e">
        <f t="shared" si="11"/>
        <v>#VALUE!</v>
      </c>
      <c r="O64" s="86" t="e">
        <f t="shared" si="11"/>
        <v>#VALUE!</v>
      </c>
      <c r="P64" s="86" t="e">
        <f t="shared" si="11"/>
        <v>#VALUE!</v>
      </c>
      <c r="Q64" s="86" t="e">
        <f t="shared" si="11"/>
        <v>#VALUE!</v>
      </c>
      <c r="R64" s="86" t="e">
        <f t="shared" si="11"/>
        <v>#VALUE!</v>
      </c>
      <c r="S64" s="86" t="e">
        <f t="shared" si="11"/>
        <v>#VALUE!</v>
      </c>
      <c r="T64" s="86" t="e">
        <f t="shared" si="11"/>
        <v>#VALUE!</v>
      </c>
      <c r="U64" s="86" t="e">
        <f t="shared" si="11"/>
        <v>#VALUE!</v>
      </c>
      <c r="V64" s="86" t="e">
        <f t="shared" si="11"/>
        <v>#VALUE!</v>
      </c>
      <c r="W64" s="86" t="e">
        <f t="shared" si="11"/>
        <v>#VALUE!</v>
      </c>
      <c r="X64" s="86" t="e">
        <f t="shared" si="11"/>
        <v>#VALUE!</v>
      </c>
      <c r="Y64" s="86" t="e">
        <f t="shared" si="11"/>
        <v>#VALUE!</v>
      </c>
      <c r="Z64" s="86" t="e">
        <f t="shared" si="11"/>
        <v>#VALUE!</v>
      </c>
      <c r="AA64" s="86" t="e">
        <f t="shared" si="11"/>
        <v>#VALUE!</v>
      </c>
      <c r="AB64" s="160"/>
      <c r="AC64" s="161"/>
      <c r="AD64" s="161"/>
    </row>
    <row r="65" spans="1:30" s="36" customFormat="1" x14ac:dyDescent="0.2">
      <c r="A65" s="39" t="s">
        <v>14</v>
      </c>
      <c r="E65" s="40">
        <f t="shared" ref="E65:AA65" si="12">FREQUENCY($C3:$C62,E63)-FREQUENCY($C3:$C62,D63)</f>
        <v>0</v>
      </c>
      <c r="F65" s="40">
        <f t="shared" si="12"/>
        <v>0</v>
      </c>
      <c r="G65" s="40">
        <f t="shared" si="12"/>
        <v>0</v>
      </c>
      <c r="H65" s="40">
        <f t="shared" si="12"/>
        <v>0</v>
      </c>
      <c r="I65" s="86">
        <f t="shared" si="12"/>
        <v>0</v>
      </c>
      <c r="J65" s="86">
        <f t="shared" si="12"/>
        <v>0</v>
      </c>
      <c r="K65" s="86">
        <f t="shared" si="12"/>
        <v>0</v>
      </c>
      <c r="L65" s="86">
        <f t="shared" si="12"/>
        <v>0</v>
      </c>
      <c r="M65" s="86">
        <f>FREQUENCY($C3:$C62,M63)-FREQUENCY($C3:$C62,L63)</f>
        <v>0</v>
      </c>
      <c r="N65" s="86">
        <f t="shared" si="12"/>
        <v>0</v>
      </c>
      <c r="O65" s="86">
        <f t="shared" si="12"/>
        <v>0</v>
      </c>
      <c r="P65" s="86">
        <f t="shared" si="12"/>
        <v>0</v>
      </c>
      <c r="Q65" s="86">
        <f t="shared" si="12"/>
        <v>0</v>
      </c>
      <c r="R65" s="86">
        <f t="shared" si="12"/>
        <v>0</v>
      </c>
      <c r="S65" s="86">
        <f t="shared" si="12"/>
        <v>0</v>
      </c>
      <c r="T65" s="86">
        <f t="shared" si="12"/>
        <v>0</v>
      </c>
      <c r="U65" s="86">
        <f t="shared" si="12"/>
        <v>0</v>
      </c>
      <c r="V65" s="86">
        <f t="shared" si="12"/>
        <v>0</v>
      </c>
      <c r="W65" s="86">
        <f t="shared" si="12"/>
        <v>0</v>
      </c>
      <c r="X65" s="86">
        <f t="shared" si="12"/>
        <v>0</v>
      </c>
      <c r="Y65" s="86">
        <f t="shared" si="12"/>
        <v>0</v>
      </c>
      <c r="Z65" s="86">
        <f t="shared" si="12"/>
        <v>0</v>
      </c>
      <c r="AA65" s="86">
        <f t="shared" si="12"/>
        <v>0</v>
      </c>
      <c r="AB65" s="160"/>
      <c r="AC65" s="161"/>
      <c r="AD65" s="161"/>
    </row>
    <row r="66" spans="1:30" s="36" customFormat="1" x14ac:dyDescent="0.2">
      <c r="A66" s="39"/>
      <c r="E66" s="40" t="str">
        <f t="shared" ref="E66:AA66" si="13">IF(E65=0,"",E65)</f>
        <v/>
      </c>
      <c r="F66" s="40" t="str">
        <f>IF(F65=0,"",F65)</f>
        <v/>
      </c>
      <c r="G66" s="40" t="str">
        <f>IF(G65=0,"",G65)</f>
        <v/>
      </c>
      <c r="H66" s="86" t="str">
        <f t="shared" si="13"/>
        <v/>
      </c>
      <c r="I66" s="86" t="str">
        <f>IF(I65=0,"",I65)</f>
        <v/>
      </c>
      <c r="J66" s="86" t="str">
        <f t="shared" si="13"/>
        <v/>
      </c>
      <c r="K66" s="86" t="str">
        <f t="shared" si="13"/>
        <v/>
      </c>
      <c r="L66" s="86" t="str">
        <f t="shared" si="13"/>
        <v/>
      </c>
      <c r="M66" s="86" t="str">
        <f t="shared" si="13"/>
        <v/>
      </c>
      <c r="N66" s="86" t="str">
        <f>IF(N65=0,"",N65)</f>
        <v/>
      </c>
      <c r="O66" s="86" t="str">
        <f>IF(O65=0,"",O65)</f>
        <v/>
      </c>
      <c r="P66" s="86" t="str">
        <f>IF(P65=0,"",P65)</f>
        <v/>
      </c>
      <c r="Q66" s="86" t="str">
        <f t="shared" si="13"/>
        <v/>
      </c>
      <c r="R66" s="86" t="str">
        <f t="shared" si="13"/>
        <v/>
      </c>
      <c r="S66" s="86" t="str">
        <f t="shared" si="13"/>
        <v/>
      </c>
      <c r="T66" s="86" t="str">
        <f t="shared" si="13"/>
        <v/>
      </c>
      <c r="U66" s="86" t="str">
        <f t="shared" si="13"/>
        <v/>
      </c>
      <c r="V66" s="86" t="str">
        <f t="shared" si="13"/>
        <v/>
      </c>
      <c r="W66" s="86" t="str">
        <f t="shared" si="13"/>
        <v/>
      </c>
      <c r="X66" s="86" t="str">
        <f t="shared" si="13"/>
        <v/>
      </c>
      <c r="Y66" s="86" t="str">
        <f t="shared" si="13"/>
        <v/>
      </c>
      <c r="Z66" s="86" t="str">
        <f t="shared" si="13"/>
        <v/>
      </c>
      <c r="AA66" s="86" t="str">
        <f t="shared" si="13"/>
        <v/>
      </c>
      <c r="AB66" s="160"/>
      <c r="AC66" s="161"/>
      <c r="AD66" s="161"/>
    </row>
    <row r="67" spans="1:30" s="36" customFormat="1" x14ac:dyDescent="0.2">
      <c r="A67" s="39" t="s">
        <v>15</v>
      </c>
      <c r="D67" s="41" t="str">
        <f>IF(D66="","",C63+$I54/2)</f>
        <v/>
      </c>
      <c r="E67" s="37"/>
      <c r="F67" s="37"/>
      <c r="G67" s="37"/>
      <c r="H67" s="86" t="str">
        <f>IF(H66="","",E63+$I54/2)</f>
        <v/>
      </c>
      <c r="I67" s="86" t="str">
        <f t="shared" ref="I67:AA67" si="14">IF(I66="","",H63+$I54/2)</f>
        <v/>
      </c>
      <c r="J67" s="86" t="str">
        <f t="shared" si="14"/>
        <v/>
      </c>
      <c r="K67" s="86" t="str">
        <f t="shared" si="14"/>
        <v/>
      </c>
      <c r="L67" s="86" t="str">
        <f t="shared" si="14"/>
        <v/>
      </c>
      <c r="M67" s="86" t="str">
        <f t="shared" si="14"/>
        <v/>
      </c>
      <c r="N67" s="86" t="str">
        <f t="shared" si="14"/>
        <v/>
      </c>
      <c r="O67" s="86" t="str">
        <f t="shared" si="14"/>
        <v/>
      </c>
      <c r="P67" s="86" t="str">
        <f t="shared" si="14"/>
        <v/>
      </c>
      <c r="Q67" s="86" t="str">
        <f t="shared" si="14"/>
        <v/>
      </c>
      <c r="R67" s="86" t="str">
        <f t="shared" si="14"/>
        <v/>
      </c>
      <c r="S67" s="86" t="str">
        <f t="shared" si="14"/>
        <v/>
      </c>
      <c r="T67" s="86" t="str">
        <f t="shared" si="14"/>
        <v/>
      </c>
      <c r="U67" s="86" t="str">
        <f t="shared" si="14"/>
        <v/>
      </c>
      <c r="V67" s="86" t="str">
        <f t="shared" si="14"/>
        <v/>
      </c>
      <c r="W67" s="86" t="str">
        <f t="shared" si="14"/>
        <v/>
      </c>
      <c r="X67" s="86" t="str">
        <f t="shared" si="14"/>
        <v/>
      </c>
      <c r="Y67" s="86" t="str">
        <f t="shared" si="14"/>
        <v/>
      </c>
      <c r="Z67" s="86" t="str">
        <f t="shared" si="14"/>
        <v/>
      </c>
      <c r="AA67" s="86" t="str">
        <f t="shared" si="14"/>
        <v/>
      </c>
      <c r="AB67" s="160"/>
      <c r="AC67" s="161"/>
      <c r="AD67" s="161"/>
    </row>
    <row r="68" spans="1:30" s="36" customFormat="1" x14ac:dyDescent="0.2">
      <c r="A68" s="39" t="s">
        <v>16</v>
      </c>
      <c r="D68" s="142" t="str">
        <f>IF(D67="","",NORMDIST(D67,$I$36,$I$40,FALSE))</f>
        <v/>
      </c>
      <c r="E68" s="143" t="str">
        <f>IF(E67="","",NORMDIST(E67,$I$36,$I$40,FALSE))</f>
        <v/>
      </c>
      <c r="F68" s="143" t="str">
        <f>IF(F67="","",NORMDIST(F67,$I$36,$I$40,FALSE))</f>
        <v/>
      </c>
      <c r="G68" s="143" t="str">
        <f>IF(G67="","",NORMDIST(G67,$I$36,$I$40,FALSE))</f>
        <v/>
      </c>
      <c r="H68" s="143" t="str">
        <f t="shared" ref="H68:AA68" si="15">IF(H67="","",NORMDIST(H67,$I$36,$I$40,FALSE))</f>
        <v/>
      </c>
      <c r="I68" s="143" t="str">
        <f t="shared" si="15"/>
        <v/>
      </c>
      <c r="J68" s="143" t="str">
        <f t="shared" si="15"/>
        <v/>
      </c>
      <c r="K68" s="143" t="str">
        <f t="shared" si="15"/>
        <v/>
      </c>
      <c r="L68" s="143" t="str">
        <f t="shared" si="15"/>
        <v/>
      </c>
      <c r="M68" s="143" t="str">
        <f t="shared" si="15"/>
        <v/>
      </c>
      <c r="N68" s="143" t="str">
        <f t="shared" si="15"/>
        <v/>
      </c>
      <c r="O68" s="143" t="str">
        <f t="shared" si="15"/>
        <v/>
      </c>
      <c r="P68" s="143" t="str">
        <f t="shared" si="15"/>
        <v/>
      </c>
      <c r="Q68" s="143" t="str">
        <f t="shared" si="15"/>
        <v/>
      </c>
      <c r="R68" s="143" t="str">
        <f t="shared" si="15"/>
        <v/>
      </c>
      <c r="S68" s="143" t="str">
        <f t="shared" si="15"/>
        <v/>
      </c>
      <c r="T68" s="143" t="str">
        <f t="shared" si="15"/>
        <v/>
      </c>
      <c r="U68" s="143" t="str">
        <f t="shared" si="15"/>
        <v/>
      </c>
      <c r="V68" s="143" t="str">
        <f t="shared" si="15"/>
        <v/>
      </c>
      <c r="W68" s="143" t="str">
        <f t="shared" si="15"/>
        <v/>
      </c>
      <c r="X68" s="143" t="str">
        <f t="shared" si="15"/>
        <v/>
      </c>
      <c r="Y68" s="143" t="str">
        <f t="shared" si="15"/>
        <v/>
      </c>
      <c r="Z68" s="143" t="str">
        <f t="shared" si="15"/>
        <v/>
      </c>
      <c r="AA68" s="143" t="str">
        <f t="shared" si="15"/>
        <v/>
      </c>
      <c r="AB68" s="160"/>
      <c r="AC68" s="161"/>
      <c r="AD68" s="161"/>
    </row>
    <row r="69" spans="1:30" s="36" customFormat="1" x14ac:dyDescent="0.2">
      <c r="A69" s="39" t="s">
        <v>19</v>
      </c>
      <c r="E69" s="40">
        <f t="shared" ref="E69:AA69" si="16">FREQUENCY($X60:$X61,E63)-FREQUENCY($X60:$X61,D63)</f>
        <v>0</v>
      </c>
      <c r="F69" s="40">
        <f t="shared" si="16"/>
        <v>0</v>
      </c>
      <c r="G69" s="40">
        <f t="shared" si="16"/>
        <v>0</v>
      </c>
      <c r="H69" s="40">
        <f t="shared" si="16"/>
        <v>0</v>
      </c>
      <c r="I69" s="86">
        <f t="shared" si="16"/>
        <v>0</v>
      </c>
      <c r="J69" s="86">
        <f t="shared" si="16"/>
        <v>0</v>
      </c>
      <c r="K69" s="86">
        <f t="shared" si="16"/>
        <v>0</v>
      </c>
      <c r="L69" s="86">
        <f>FREQUENCY($X60:$X61,L63)-FREQUENCY($X60:$X61,K63)</f>
        <v>-2</v>
      </c>
      <c r="M69" s="86">
        <f>FREQUENCY($X60:$X61,M63)-FREQUENCY($X60:$X61,L63)</f>
        <v>2</v>
      </c>
      <c r="N69" s="86">
        <f t="shared" si="16"/>
        <v>0</v>
      </c>
      <c r="O69" s="86">
        <f t="shared" si="16"/>
        <v>0</v>
      </c>
      <c r="P69" s="86">
        <f t="shared" si="16"/>
        <v>0</v>
      </c>
      <c r="Q69" s="86">
        <f t="shared" si="16"/>
        <v>0</v>
      </c>
      <c r="R69" s="86">
        <f t="shared" si="16"/>
        <v>0</v>
      </c>
      <c r="S69" s="86">
        <f t="shared" si="16"/>
        <v>0</v>
      </c>
      <c r="T69" s="86">
        <f t="shared" si="16"/>
        <v>0</v>
      </c>
      <c r="U69" s="86">
        <f t="shared" si="16"/>
        <v>0</v>
      </c>
      <c r="V69" s="86">
        <f t="shared" si="16"/>
        <v>0</v>
      </c>
      <c r="W69" s="86">
        <f t="shared" si="16"/>
        <v>0</v>
      </c>
      <c r="X69" s="86">
        <f t="shared" si="16"/>
        <v>0</v>
      </c>
      <c r="Y69" s="86">
        <f t="shared" si="16"/>
        <v>0</v>
      </c>
      <c r="Z69" s="86">
        <f t="shared" si="16"/>
        <v>0</v>
      </c>
      <c r="AA69" s="86">
        <f t="shared" si="16"/>
        <v>0</v>
      </c>
      <c r="AB69" s="160"/>
      <c r="AC69" s="165"/>
      <c r="AD69" s="165"/>
    </row>
    <row r="70" spans="1:30" s="36" customFormat="1" x14ac:dyDescent="0.2">
      <c r="A70" s="39" t="s">
        <v>20</v>
      </c>
      <c r="E70" s="38" t="str">
        <f t="shared" ref="E70:J70" si="17">IF(E69=0,"",$W$60+50%)</f>
        <v/>
      </c>
      <c r="F70" s="38" t="str">
        <f t="shared" si="17"/>
        <v/>
      </c>
      <c r="G70" s="38" t="str">
        <f t="shared" si="17"/>
        <v/>
      </c>
      <c r="H70" s="38" t="str">
        <f t="shared" si="17"/>
        <v/>
      </c>
      <c r="I70" s="38" t="str">
        <f t="shared" si="17"/>
        <v/>
      </c>
      <c r="J70" s="38" t="str">
        <f t="shared" si="17"/>
        <v/>
      </c>
      <c r="K70" s="38" t="str">
        <f>IF(K69=0,"",$W$60+50%)</f>
        <v/>
      </c>
      <c r="L70" s="38">
        <f t="shared" ref="L70:AA70" si="18">IF(L69=0,"",$W$60+50%)</f>
        <v>0.5</v>
      </c>
      <c r="M70" s="38">
        <f t="shared" si="18"/>
        <v>0.5</v>
      </c>
      <c r="N70" s="38" t="str">
        <f t="shared" si="18"/>
        <v/>
      </c>
      <c r="O70" s="38" t="str">
        <f t="shared" si="18"/>
        <v/>
      </c>
      <c r="P70" s="38" t="str">
        <f t="shared" si="18"/>
        <v/>
      </c>
      <c r="Q70" s="38" t="str">
        <f t="shared" si="18"/>
        <v/>
      </c>
      <c r="R70" s="38" t="str">
        <f t="shared" si="18"/>
        <v/>
      </c>
      <c r="S70" s="38" t="str">
        <f t="shared" si="18"/>
        <v/>
      </c>
      <c r="T70" s="38" t="str">
        <f t="shared" si="18"/>
        <v/>
      </c>
      <c r="U70" s="38" t="str">
        <f t="shared" si="18"/>
        <v/>
      </c>
      <c r="V70" s="38" t="str">
        <f t="shared" si="18"/>
        <v/>
      </c>
      <c r="W70" s="59" t="str">
        <f t="shared" si="18"/>
        <v/>
      </c>
      <c r="X70" s="38" t="str">
        <f t="shared" si="18"/>
        <v/>
      </c>
      <c r="Y70" s="38" t="str">
        <f t="shared" si="18"/>
        <v/>
      </c>
      <c r="Z70" s="38" t="str">
        <f t="shared" si="18"/>
        <v/>
      </c>
      <c r="AA70" s="38" t="str">
        <f t="shared" si="18"/>
        <v/>
      </c>
      <c r="AB70" s="160" t="str">
        <f>IF(AB69=0,"",$W$60+20%)</f>
        <v/>
      </c>
      <c r="AC70" s="161"/>
      <c r="AD70" s="161"/>
    </row>
    <row r="71" spans="1:30" s="77" customFormat="1" x14ac:dyDescent="0.2"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2"/>
      <c r="X71" s="131"/>
      <c r="Y71" s="131"/>
      <c r="Z71" s="131"/>
      <c r="AA71" s="131"/>
      <c r="AB71" s="160"/>
      <c r="AC71" s="161"/>
      <c r="AD71" s="161"/>
    </row>
    <row r="72" spans="1:30" s="77" customFormat="1" x14ac:dyDescent="0.2">
      <c r="W72" s="78"/>
      <c r="AB72" s="161"/>
      <c r="AC72" s="161"/>
      <c r="AD72" s="161"/>
    </row>
    <row r="73" spans="1:30" s="77" customFormat="1" x14ac:dyDescent="0.2">
      <c r="W73" s="78"/>
      <c r="AB73" s="161"/>
      <c r="AC73" s="161"/>
      <c r="AD73" s="161"/>
    </row>
    <row r="74" spans="1:30" s="88" customFormat="1" x14ac:dyDescent="0.2">
      <c r="W74" s="130"/>
      <c r="AB74" s="161"/>
      <c r="AC74" s="161"/>
      <c r="AD74" s="161"/>
    </row>
    <row r="75" spans="1:30" s="88" customFormat="1" x14ac:dyDescent="0.2">
      <c r="W75" s="130"/>
      <c r="AB75" s="161"/>
      <c r="AC75" s="161"/>
      <c r="AD75" s="161"/>
    </row>
    <row r="76" spans="1:30" x14ac:dyDescent="0.2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8"/>
      <c r="X76" s="77"/>
      <c r="Y76" s="77"/>
      <c r="Z76" s="77"/>
      <c r="AA76" s="77"/>
      <c r="AC76" s="161"/>
      <c r="AD76" s="161"/>
    </row>
    <row r="77" spans="1:30" x14ac:dyDescent="0.2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8"/>
      <c r="X77" s="77"/>
      <c r="Y77" s="77"/>
      <c r="Z77" s="77"/>
      <c r="AA77" s="77"/>
      <c r="AC77" s="161"/>
      <c r="AD77" s="161"/>
    </row>
    <row r="78" spans="1:30" x14ac:dyDescent="0.2">
      <c r="AC78" s="161"/>
      <c r="AD78" s="161"/>
    </row>
    <row r="79" spans="1:30" x14ac:dyDescent="0.2">
      <c r="AC79" s="161"/>
      <c r="AD79" s="161"/>
    </row>
  </sheetData>
  <mergeCells count="23">
    <mergeCell ref="K54:R58"/>
    <mergeCell ref="T54:Y54"/>
    <mergeCell ref="T55:Y55"/>
    <mergeCell ref="T56:AA56"/>
    <mergeCell ref="T47:W47"/>
    <mergeCell ref="T48:W48"/>
    <mergeCell ref="H49:I49"/>
    <mergeCell ref="T49:AA52"/>
    <mergeCell ref="K53:M53"/>
    <mergeCell ref="T53:U53"/>
    <mergeCell ref="T35:V35"/>
    <mergeCell ref="K36:R40"/>
    <mergeCell ref="T36:AA40"/>
    <mergeCell ref="K41:M41"/>
    <mergeCell ref="T41:W41"/>
    <mergeCell ref="K42:R46"/>
    <mergeCell ref="T42:AA46"/>
    <mergeCell ref="P5:R5"/>
    <mergeCell ref="C1:C2"/>
    <mergeCell ref="P1:R1"/>
    <mergeCell ref="P2:R2"/>
    <mergeCell ref="P3:R3"/>
    <mergeCell ref="P4:R4"/>
  </mergeCells>
  <phoneticPr fontId="22" type="noConversion"/>
  <conditionalFormatting sqref="C3:C62">
    <cfRule type="cellIs" dxfId="3" priority="1" stopIfTrue="1" operator="notBetween">
      <formula>$T$1</formula>
      <formula>$T$2</formula>
    </cfRule>
  </conditionalFormatting>
  <printOptions horizontalCentered="1" verticalCentered="1"/>
  <pageMargins left="0" right="0" top="0" bottom="0" header="0" footer="0"/>
  <pageSetup paperSize="8" scale="67" orientation="landscape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N47"/>
  <sheetViews>
    <sheetView showGridLines="0" topLeftCell="C1" workbookViewId="0">
      <selection activeCell="I38" sqref="I38"/>
    </sheetView>
  </sheetViews>
  <sheetFormatPr baseColWidth="10" defaultColWidth="11.5" defaultRowHeight="15" x14ac:dyDescent="0.2"/>
  <cols>
    <col min="1" max="1" width="12.6640625" bestFit="1" customWidth="1"/>
    <col min="2" max="2" width="20" style="94" customWidth="1"/>
    <col min="3" max="3" width="66.1640625" style="94" customWidth="1"/>
    <col min="4" max="4" width="10.83203125" style="94" customWidth="1"/>
    <col min="5" max="5" width="10.5" style="94" customWidth="1"/>
    <col min="6" max="6" width="8.6640625" style="94" hidden="1" customWidth="1"/>
    <col min="7" max="7" width="13.1640625" style="94" bestFit="1" customWidth="1"/>
    <col min="8" max="8" width="8.6640625" style="94" bestFit="1" customWidth="1"/>
    <col min="9" max="9" width="9.5" style="94" bestFit="1" customWidth="1"/>
    <col min="10" max="10" width="7.83203125" style="94" bestFit="1" customWidth="1"/>
    <col min="11" max="11" width="9" style="94" bestFit="1" customWidth="1"/>
    <col min="12" max="12" width="15.1640625" style="94" bestFit="1" customWidth="1"/>
    <col min="13" max="13" width="10.5" style="94" bestFit="1" customWidth="1"/>
    <col min="14" max="14" width="6.6640625" style="94" bestFit="1" customWidth="1"/>
  </cols>
  <sheetData>
    <row r="5" spans="1:14" s="100" customFormat="1" ht="16" x14ac:dyDescent="0.2">
      <c r="B5" s="99" t="s">
        <v>46</v>
      </c>
      <c r="C5" s="99" t="s">
        <v>47</v>
      </c>
      <c r="D5" s="99" t="s">
        <v>57</v>
      </c>
      <c r="E5" s="99" t="s">
        <v>23</v>
      </c>
      <c r="F5" s="99" t="s">
        <v>48</v>
      </c>
      <c r="G5" s="99" t="s">
        <v>49</v>
      </c>
      <c r="H5" s="99" t="s">
        <v>50</v>
      </c>
      <c r="I5" s="99" t="s">
        <v>51</v>
      </c>
      <c r="J5" s="99" t="s">
        <v>53</v>
      </c>
      <c r="K5" s="99" t="s">
        <v>52</v>
      </c>
      <c r="L5" s="99" t="s">
        <v>54</v>
      </c>
      <c r="M5" s="99" t="s">
        <v>24</v>
      </c>
      <c r="N5" s="99" t="s">
        <v>55</v>
      </c>
    </row>
    <row r="6" spans="1:14" s="98" customFormat="1" ht="14" x14ac:dyDescent="0.15">
      <c r="B6" s="95">
        <f>'Cote N°1'!$I$3</f>
        <v>12345</v>
      </c>
      <c r="C6" s="95" t="str">
        <f>'Cote N°1'!$I$4</f>
        <v>Longueur de 10.19</v>
      </c>
      <c r="D6" s="95">
        <f>'Cote N°1'!I41</f>
        <v>30</v>
      </c>
      <c r="E6" s="95">
        <f>'Cote N°1'!$T$3</f>
        <v>10.195</v>
      </c>
      <c r="F6" s="96">
        <f>'Cote N°1'!$I$40</f>
        <v>7.1615993847133222E-3</v>
      </c>
      <c r="G6" s="96">
        <f>$F6*6</f>
        <v>4.2969596308279935E-2</v>
      </c>
      <c r="H6" s="96">
        <f>'Cote N°1'!$I$47</f>
        <v>1.1636134452202445</v>
      </c>
      <c r="I6" s="96">
        <f>'Cote N°1'!$I$48</f>
        <v>0.86417691865022039</v>
      </c>
      <c r="J6" s="97">
        <f>'Cote N°1'!$I$46</f>
        <v>4.7636331118491304E-3</v>
      </c>
      <c r="K6" s="97">
        <f>'Cote N°1'!$I$45</f>
        <v>5.6897303061242965E-6</v>
      </c>
      <c r="L6" s="97">
        <f>K6+J6</f>
        <v>4.7693228421552547E-3</v>
      </c>
      <c r="M6" s="95">
        <f>'Cote N°1'!$I$1</f>
        <v>0</v>
      </c>
      <c r="N6" s="95">
        <f>'Cote N°1'!$I$2</f>
        <v>0</v>
      </c>
    </row>
    <row r="7" spans="1:14" s="98" customFormat="1" ht="14" x14ac:dyDescent="0.15">
      <c r="B7" s="95" t="str">
        <f>'Cote N°2'!$I$3</f>
        <v>123456-2</v>
      </c>
      <c r="C7" s="95" t="str">
        <f>'Cote N°2'!$I$4</f>
        <v>Diamètre du vilbrequin</v>
      </c>
      <c r="D7" s="95">
        <f>'Cote N°2'!I41</f>
        <v>55</v>
      </c>
      <c r="E7" s="95">
        <f>'Cote N°2'!$T$3</f>
        <v>8.0045000000000002</v>
      </c>
      <c r="F7" s="96">
        <f>'Cote N°2'!$I$40</f>
        <v>3.6620016237374968E-3</v>
      </c>
      <c r="G7" s="96">
        <f t="shared" ref="G7:G12" si="0">$F7*6</f>
        <v>2.197200974242498E-2</v>
      </c>
      <c r="H7" s="96">
        <f>'Cote N°2'!$I$47</f>
        <v>0.40961205212933061</v>
      </c>
      <c r="I7" s="96">
        <f>'Cote N°2'!$I$48</f>
        <v>0.2932656793427692</v>
      </c>
      <c r="J7" s="97">
        <f>'Cote N°2'!$I$46</f>
        <v>0.18948463477185828</v>
      </c>
      <c r="K7" s="97">
        <f>'Cote N°2'!$I$45</f>
        <v>5.7297133124586508E-2</v>
      </c>
      <c r="L7" s="97">
        <f t="shared" ref="L7:L12" si="1">K7+J7</f>
        <v>0.24678176789644479</v>
      </c>
      <c r="M7" s="95">
        <f>'Cote N°2'!$I$1</f>
        <v>0</v>
      </c>
      <c r="N7" s="95">
        <f>'Cote N°2'!$I$2</f>
        <v>0</v>
      </c>
    </row>
    <row r="8" spans="1:14" s="98" customFormat="1" ht="14" x14ac:dyDescent="0.15">
      <c r="B8" s="95" t="str">
        <f>'Cote N°3'!$I$3</f>
        <v>987987-2</v>
      </c>
      <c r="C8" s="95" t="str">
        <f>'Cote N°3'!$I$4</f>
        <v>Position du trou</v>
      </c>
      <c r="D8" s="95">
        <f>'Cote N°3'!$I$41</f>
        <v>55</v>
      </c>
      <c r="E8" s="95">
        <f>'Cote N°3'!$T$3</f>
        <v>48</v>
      </c>
      <c r="F8" s="96">
        <f>'Cote N°3'!$I$40</f>
        <v>2.7448733971404608E-3</v>
      </c>
      <c r="G8" s="96">
        <f t="shared" si="0"/>
        <v>1.6469240382842764E-2</v>
      </c>
      <c r="H8" s="96">
        <f>'Cote N°3'!$I$47</f>
        <v>1.2143850921522472</v>
      </c>
      <c r="I8" s="96">
        <f>'Cote N°3'!$I$48</f>
        <v>0.63655858557878175</v>
      </c>
      <c r="J8" s="97">
        <f>'Cote N°3'!$I$46</f>
        <v>3.7945443676079549E-8</v>
      </c>
      <c r="K8" s="97">
        <f>'Cote N°3'!$I$45</f>
        <v>2.8087487148419799E-2</v>
      </c>
      <c r="L8" s="97">
        <f t="shared" si="1"/>
        <v>2.8087525093863475E-2</v>
      </c>
      <c r="M8" s="95">
        <f>'Cote N°3'!$I$1</f>
        <v>0</v>
      </c>
      <c r="N8" s="95">
        <f>'Cote N°3'!$I$2</f>
        <v>0</v>
      </c>
    </row>
    <row r="9" spans="1:14" s="98" customFormat="1" ht="14" x14ac:dyDescent="0.15">
      <c r="B9" s="95" t="str">
        <f>'Cote N°4'!$I$3</f>
        <v>12549-6</v>
      </c>
      <c r="C9" s="95" t="str">
        <f>'Cote N°4'!$I$4</f>
        <v>Position du trou sur le moteur-partie avant</v>
      </c>
      <c r="D9" s="95">
        <f>'Cote N°4'!$I$41</f>
        <v>55</v>
      </c>
      <c r="E9" s="95">
        <f>'Cote N°4'!$T$3</f>
        <v>134</v>
      </c>
      <c r="F9" s="96">
        <f>'Cote N°4'!$I$40</f>
        <v>3.0265414026507849E-3</v>
      </c>
      <c r="G9" s="96">
        <f t="shared" si="0"/>
        <v>1.8159248415904709E-2</v>
      </c>
      <c r="H9" s="96">
        <f>'Cote N°4'!$I$47</f>
        <v>1.1013671679531012</v>
      </c>
      <c r="I9" s="96">
        <f>'Cote N°4'!$I$48</f>
        <v>0.87348428847483006</v>
      </c>
      <c r="J9" s="97">
        <f>'Cote N°4'!$I$46</f>
        <v>4.3906534124401597E-3</v>
      </c>
      <c r="K9" s="97">
        <f>'Cote N°4'!$I$45</f>
        <v>3.3351429515993125E-5</v>
      </c>
      <c r="L9" s="97">
        <f t="shared" si="1"/>
        <v>4.4240048419561528E-3</v>
      </c>
      <c r="M9" s="95">
        <f>'Cote N°4'!$I$1</f>
        <v>0</v>
      </c>
      <c r="N9" s="95">
        <f>'Cote N°4'!$I$2</f>
        <v>0</v>
      </c>
    </row>
    <row r="10" spans="1:14" s="98" customFormat="1" ht="14" x14ac:dyDescent="0.15">
      <c r="B10" s="95" t="str">
        <f>'Cote N°5'!$I$3</f>
        <v>247554351-5</v>
      </c>
      <c r="C10" s="95" t="str">
        <f>'Cote N°5'!$I$4</f>
        <v>Position trou dans carter boite à vitesse</v>
      </c>
      <c r="D10" s="95">
        <f>'Cote N°5'!$I$41</f>
        <v>55</v>
      </c>
      <c r="E10" s="95">
        <f>'Cote N°5'!$T$3</f>
        <v>-48</v>
      </c>
      <c r="F10" s="96">
        <f>'Cote N°5'!$I$40</f>
        <v>2.4959860031555561E-3</v>
      </c>
      <c r="G10" s="96">
        <f t="shared" si="0"/>
        <v>1.4975916018933336E-2</v>
      </c>
      <c r="H10" s="96">
        <f>'Cote N°5'!$I$47</f>
        <v>1.3354775744409206</v>
      </c>
      <c r="I10" s="96">
        <f>'Cote N°5'!$I$48</f>
        <v>0.78696051250577148</v>
      </c>
      <c r="J10" s="97">
        <f>'Cote N°5'!$I$46</f>
        <v>7.930322065696771E-9</v>
      </c>
      <c r="K10" s="97">
        <f>'Cote N°5'!$I$45</f>
        <v>9.1157767163088099E-3</v>
      </c>
      <c r="L10" s="97">
        <f t="shared" si="1"/>
        <v>9.1157846466308756E-3</v>
      </c>
      <c r="M10" s="95">
        <f>'Cote N°5'!$I$1</f>
        <v>0</v>
      </c>
      <c r="N10" s="95">
        <f>'Cote N°5'!$I$2</f>
        <v>0</v>
      </c>
    </row>
    <row r="11" spans="1:14" s="98" customFormat="1" ht="14" x14ac:dyDescent="0.15">
      <c r="B11" s="95" t="str">
        <f>'Cote N°6'!$I$3</f>
        <v>125478-9</v>
      </c>
      <c r="C11" s="95" t="str">
        <f>'Cote N°6'!$I$4</f>
        <v>Position du centre de l'axe</v>
      </c>
      <c r="D11" s="95">
        <f>'Cote N°6'!$I$41</f>
        <v>55</v>
      </c>
      <c r="E11" s="95">
        <f>'Cote N°6'!$T$3</f>
        <v>-134</v>
      </c>
      <c r="F11" s="96">
        <f>'Cote N°6'!$I$40</f>
        <v>3.643695722545632E-3</v>
      </c>
      <c r="G11" s="96">
        <f t="shared" si="0"/>
        <v>2.1862174335273793E-2</v>
      </c>
      <c r="H11" s="96">
        <f>'Cote N°6'!$I$47</f>
        <v>0.91482208920603858</v>
      </c>
      <c r="I11" s="96">
        <f>'Cote N°6'!$I$48</f>
        <v>0.74466518061155218</v>
      </c>
      <c r="J11" s="97">
        <f>'Cote N°6'!$I$46</f>
        <v>1.2741683199878673E-2</v>
      </c>
      <c r="K11" s="97">
        <f>'Cote N°6'!$I$45</f>
        <v>5.670876233285771E-4</v>
      </c>
      <c r="L11" s="97">
        <f t="shared" si="1"/>
        <v>1.330877082320725E-2</v>
      </c>
      <c r="M11" s="95">
        <f>'Cote N°6'!$I$1</f>
        <v>0</v>
      </c>
      <c r="N11" s="95">
        <f>'Cote N°6'!$I$2</f>
        <v>0</v>
      </c>
    </row>
    <row r="12" spans="1:14" s="98" customFormat="1" ht="14" x14ac:dyDescent="0.15">
      <c r="B12" s="95">
        <f>'Cote N°7'!$I$3</f>
        <v>1245</v>
      </c>
      <c r="C12" s="95" t="str">
        <f>'Cote N°7'!$I$4</f>
        <v>Diamètre du réhaut</v>
      </c>
      <c r="D12" s="95">
        <f>'Cote N°6'!$I$41</f>
        <v>55</v>
      </c>
      <c r="E12" s="95">
        <f>'Cote N°7'!$T$3</f>
        <v>0</v>
      </c>
      <c r="F12" s="96" t="e">
        <f>'Cote N°7'!$I$40</f>
        <v>#DIV/0!</v>
      </c>
      <c r="G12" s="96" t="e">
        <f t="shared" si="0"/>
        <v>#DIV/0!</v>
      </c>
      <c r="H12" s="96" t="e">
        <f>'Cote N°7'!$I$47</f>
        <v>#DIV/0!</v>
      </c>
      <c r="I12" s="96">
        <f>'Cote N°7'!$I$48</f>
        <v>0</v>
      </c>
      <c r="J12" s="97" t="e">
        <f>'Cote N°7'!$I$46</f>
        <v>#DIV/0!</v>
      </c>
      <c r="K12" s="97" t="e">
        <f>'Cote N°7'!$I$45</f>
        <v>#DIV/0!</v>
      </c>
      <c r="L12" s="97" t="e">
        <f t="shared" si="1"/>
        <v>#DIV/0!</v>
      </c>
      <c r="M12" s="95">
        <f>'Cote N°7'!$I$1</f>
        <v>0</v>
      </c>
      <c r="N12" s="95">
        <f>'Cote N°7'!$I$2</f>
        <v>0</v>
      </c>
    </row>
    <row r="14" spans="1:14" s="119" customFormat="1" ht="12" x14ac:dyDescent="0.15">
      <c r="A14" s="117"/>
      <c r="B14" s="117"/>
      <c r="C14" s="117"/>
      <c r="D14" s="117"/>
      <c r="E14" s="117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s="120" customFormat="1" x14ac:dyDescent="0.2">
      <c r="B15" s="121"/>
      <c r="C15" s="121"/>
      <c r="D15" s="122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s="120" customFormat="1" x14ac:dyDescent="0.2">
      <c r="B16" s="121"/>
      <c r="C16" s="121"/>
      <c r="D16" s="123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2:14" s="120" customFormat="1" x14ac:dyDescent="0.2">
      <c r="B17" s="121"/>
      <c r="C17" s="121"/>
      <c r="D17" s="123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2:14" s="120" customFormat="1" x14ac:dyDescent="0.2">
      <c r="B18" s="121"/>
      <c r="C18" s="121"/>
      <c r="D18" s="123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2:14" s="120" customFormat="1" x14ac:dyDescent="0.2">
      <c r="B19" s="121"/>
      <c r="C19" s="121"/>
      <c r="D19" s="123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2:14" s="120" customFormat="1" x14ac:dyDescent="0.2">
      <c r="B20" s="121"/>
      <c r="C20" s="121"/>
      <c r="D20" s="123"/>
      <c r="E20" s="121"/>
      <c r="F20" s="121"/>
      <c r="G20" s="121"/>
      <c r="H20" s="121"/>
      <c r="I20" s="121"/>
      <c r="J20" s="121"/>
      <c r="K20" s="121"/>
      <c r="L20" s="121"/>
      <c r="M20" s="121"/>
      <c r="N20" s="121"/>
    </row>
    <row r="21" spans="2:14" s="120" customFormat="1" x14ac:dyDescent="0.2">
      <c r="B21" s="121"/>
      <c r="C21" s="121"/>
      <c r="D21" s="123"/>
      <c r="E21" s="121"/>
      <c r="F21" s="121"/>
      <c r="G21" s="121"/>
      <c r="H21" s="121"/>
      <c r="I21" s="121"/>
      <c r="J21" s="121"/>
      <c r="K21" s="121"/>
      <c r="L21" s="121"/>
      <c r="M21" s="121"/>
      <c r="N21" s="121"/>
    </row>
    <row r="22" spans="2:14" s="120" customFormat="1" x14ac:dyDescent="0.2">
      <c r="B22" s="121"/>
      <c r="C22" s="121"/>
      <c r="D22" s="123"/>
      <c r="E22" s="121"/>
      <c r="F22" s="121"/>
      <c r="G22" s="121"/>
      <c r="H22" s="121"/>
      <c r="I22" s="121"/>
      <c r="J22" s="121"/>
      <c r="K22" s="121"/>
      <c r="L22" s="121"/>
      <c r="M22" s="121"/>
      <c r="N22" s="121"/>
    </row>
    <row r="23" spans="2:14" s="120" customFormat="1" x14ac:dyDescent="0.2">
      <c r="B23" s="121"/>
      <c r="C23" s="121"/>
      <c r="D23" s="123"/>
      <c r="E23" s="121"/>
      <c r="F23" s="121"/>
      <c r="G23" s="121"/>
      <c r="H23" s="121"/>
      <c r="I23" s="121"/>
      <c r="J23" s="121"/>
      <c r="K23" s="121"/>
      <c r="L23" s="121"/>
      <c r="M23" s="121"/>
      <c r="N23" s="121"/>
    </row>
    <row r="24" spans="2:14" s="120" customFormat="1" x14ac:dyDescent="0.2">
      <c r="B24" s="121"/>
      <c r="C24" s="121"/>
      <c r="D24" s="123"/>
      <c r="E24" s="121"/>
      <c r="F24" s="121"/>
      <c r="G24" s="121"/>
      <c r="H24" s="121"/>
      <c r="I24" s="121"/>
      <c r="J24" s="121"/>
      <c r="K24" s="121"/>
      <c r="L24" s="121"/>
      <c r="M24" s="121"/>
      <c r="N24" s="121"/>
    </row>
    <row r="25" spans="2:14" s="120" customFormat="1" x14ac:dyDescent="0.2">
      <c r="B25" s="121"/>
      <c r="C25" s="121"/>
      <c r="D25" s="123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2:14" s="120" customFormat="1" x14ac:dyDescent="0.2">
      <c r="B26" s="121"/>
      <c r="C26" s="121"/>
      <c r="D26" s="123"/>
      <c r="E26" s="121"/>
      <c r="F26" s="121"/>
      <c r="G26" s="121"/>
      <c r="H26" s="121"/>
      <c r="I26" s="121"/>
      <c r="J26" s="121"/>
      <c r="K26" s="121"/>
      <c r="L26" s="121"/>
      <c r="M26" s="121"/>
      <c r="N26" s="121"/>
    </row>
    <row r="27" spans="2:14" s="120" customFormat="1" x14ac:dyDescent="0.2">
      <c r="B27" s="121"/>
      <c r="C27" s="121"/>
      <c r="D27" s="123"/>
      <c r="E27" s="121"/>
      <c r="F27" s="121"/>
      <c r="G27" s="121"/>
      <c r="H27" s="121"/>
      <c r="I27" s="121"/>
      <c r="J27" s="121"/>
      <c r="K27" s="121"/>
      <c r="L27" s="121"/>
      <c r="M27" s="121"/>
      <c r="N27" s="121"/>
    </row>
    <row r="28" spans="2:14" s="120" customFormat="1" x14ac:dyDescent="0.2">
      <c r="B28" s="121"/>
      <c r="C28" s="121"/>
      <c r="D28" s="123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2:14" s="120" customFormat="1" x14ac:dyDescent="0.2">
      <c r="B29" s="121"/>
      <c r="C29" s="121"/>
      <c r="D29" s="123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2:14" s="120" customFormat="1" x14ac:dyDescent="0.2">
      <c r="B30" s="121"/>
      <c r="C30" s="121"/>
      <c r="D30" s="123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2:14" s="120" customFormat="1" x14ac:dyDescent="0.2">
      <c r="B31" s="121"/>
      <c r="C31" s="121"/>
      <c r="D31" s="123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2" spans="2:14" s="120" customFormat="1" x14ac:dyDescent="0.2">
      <c r="B32" s="121"/>
      <c r="C32" s="121"/>
      <c r="D32" s="123"/>
      <c r="E32" s="121"/>
      <c r="F32" s="121"/>
      <c r="G32" s="121"/>
      <c r="H32" s="121"/>
      <c r="I32" s="121"/>
      <c r="J32" s="121"/>
      <c r="K32" s="121"/>
      <c r="L32" s="121"/>
      <c r="M32" s="121"/>
      <c r="N32" s="121"/>
    </row>
    <row r="33" spans="2:14" s="120" customFormat="1" x14ac:dyDescent="0.2">
      <c r="B33" s="121"/>
      <c r="C33" s="121"/>
      <c r="D33" s="123"/>
      <c r="E33" s="121"/>
      <c r="F33" s="121"/>
      <c r="G33" s="121"/>
      <c r="H33" s="121"/>
      <c r="I33" s="121"/>
      <c r="J33" s="121"/>
      <c r="K33" s="121"/>
      <c r="L33" s="121"/>
      <c r="M33" s="121"/>
      <c r="N33" s="121"/>
    </row>
    <row r="34" spans="2:14" s="120" customFormat="1" x14ac:dyDescent="0.2">
      <c r="B34" s="121"/>
      <c r="C34" s="121"/>
      <c r="D34" s="123"/>
      <c r="E34" s="121"/>
      <c r="F34" s="121"/>
      <c r="G34" s="121"/>
      <c r="H34" s="121"/>
      <c r="I34" s="121"/>
      <c r="J34" s="121"/>
      <c r="K34" s="121"/>
      <c r="L34" s="121"/>
      <c r="M34" s="121"/>
      <c r="N34" s="121"/>
    </row>
    <row r="35" spans="2:14" s="120" customFormat="1" x14ac:dyDescent="0.2">
      <c r="B35" s="121"/>
      <c r="C35" s="121"/>
      <c r="D35" s="123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2:14" s="120" customFormat="1" x14ac:dyDescent="0.2">
      <c r="B36" s="121"/>
      <c r="C36" s="121"/>
      <c r="D36" s="123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2:14" s="120" customFormat="1" x14ac:dyDescent="0.2">
      <c r="B37" s="121"/>
      <c r="C37" s="121"/>
      <c r="D37" s="123"/>
      <c r="E37" s="121"/>
      <c r="F37" s="121"/>
      <c r="G37" s="121"/>
      <c r="H37" s="121"/>
      <c r="I37" s="121"/>
      <c r="J37" s="121"/>
      <c r="K37" s="121"/>
      <c r="L37" s="121"/>
      <c r="M37" s="121"/>
      <c r="N37" s="121"/>
    </row>
    <row r="38" spans="2:14" s="120" customFormat="1" x14ac:dyDescent="0.2">
      <c r="B38" s="121"/>
      <c r="C38" s="121"/>
      <c r="D38" s="124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2:14" s="120" customFormat="1" x14ac:dyDescent="0.2">
      <c r="B39" s="121"/>
      <c r="C39" s="121"/>
      <c r="D39" s="124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2:14" s="120" customFormat="1" x14ac:dyDescent="0.2">
      <c r="B40" s="121"/>
      <c r="C40" s="121"/>
      <c r="D40" s="124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2:14" s="120" customFormat="1" x14ac:dyDescent="0.2">
      <c r="B41" s="121"/>
      <c r="C41" s="121"/>
      <c r="D41" s="125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2:14" s="120" customFormat="1" x14ac:dyDescent="0.2">
      <c r="B42" s="121"/>
      <c r="C42" s="121"/>
      <c r="D42" s="125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2:14" s="120" customFormat="1" x14ac:dyDescent="0.2">
      <c r="B43" s="121"/>
      <c r="C43" s="121"/>
      <c r="D43" s="125"/>
      <c r="E43" s="121"/>
      <c r="F43" s="121"/>
      <c r="G43" s="121"/>
      <c r="H43" s="121"/>
      <c r="I43" s="121"/>
      <c r="J43" s="121"/>
      <c r="K43" s="121"/>
      <c r="L43" s="121"/>
      <c r="M43" s="121"/>
      <c r="N43" s="121"/>
    </row>
    <row r="44" spans="2:14" s="120" customFormat="1" x14ac:dyDescent="0.2">
      <c r="B44" s="121"/>
      <c r="C44" s="121"/>
      <c r="D44" s="125"/>
      <c r="E44" s="121"/>
      <c r="F44" s="121"/>
      <c r="G44" s="121"/>
      <c r="H44" s="121"/>
      <c r="I44" s="121"/>
      <c r="J44" s="121"/>
      <c r="K44" s="121"/>
      <c r="L44" s="121"/>
      <c r="M44" s="121"/>
      <c r="N44" s="121"/>
    </row>
    <row r="45" spans="2:14" s="120" customFormat="1" x14ac:dyDescent="0.2"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</row>
    <row r="46" spans="2:14" s="126" customFormat="1" x14ac:dyDescent="0.2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2:14" s="126" customFormat="1" x14ac:dyDescent="0.2"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</sheetData>
  <phoneticPr fontId="22" type="noConversion"/>
  <conditionalFormatting sqref="D15:D44">
    <cfRule type="cellIs" dxfId="2" priority="1" stopIfTrue="1" operator="notBetween">
      <formula>$T$1</formula>
      <formula>$T$2</formula>
    </cfRule>
  </conditionalFormatting>
  <conditionalFormatting sqref="H6:I12">
    <cfRule type="cellIs" dxfId="1" priority="2" stopIfTrue="1" operator="lessThan">
      <formula>1</formula>
    </cfRule>
  </conditionalFormatting>
  <conditionalFormatting sqref="J6:K12">
    <cfRule type="cellIs" dxfId="0" priority="3" stopIfTrue="1" operator="greaterThan">
      <formula>0.0012</formula>
    </cfRule>
  </conditionalFormatting>
  <printOptions horizontalCentered="1" verticalCentered="1"/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Cote N°1</vt:lpstr>
      <vt:lpstr>Cote N°2</vt:lpstr>
      <vt:lpstr>Cote N°3</vt:lpstr>
      <vt:lpstr>Cote N°4</vt:lpstr>
      <vt:lpstr>Cote N°5</vt:lpstr>
      <vt:lpstr>Cote N°6</vt:lpstr>
      <vt:lpstr>Cote N°7</vt:lpstr>
      <vt:lpstr>Synthèse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2011-09-19T13:55:36Z</cp:lastPrinted>
  <dcterms:created xsi:type="dcterms:W3CDTF">2011-04-03T19:37:01Z</dcterms:created>
  <dcterms:modified xsi:type="dcterms:W3CDTF">2016-08-29T08:28:34Z</dcterms:modified>
</cp:coreProperties>
</file>